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eam-Share\Commercialization\Interbake\2027\Planning and Workbooks\Anne\Suggested Orders all councils\ESC\"/>
    </mc:Choice>
  </mc:AlternateContent>
  <xr:revisionPtr revIDLastSave="0" documentId="13_ncr:1_{BC983F7D-0934-46AE-A5D3-17663011E5EF}" xr6:coauthVersionLast="47" xr6:coauthVersionMax="47" xr10:uidLastSave="{00000000-0000-0000-0000-000000000000}"/>
  <bookViews>
    <workbookView xWindow="580" yWindow="120" windowWidth="18620" windowHeight="9960" xr2:uid="{0D98807A-6613-4B6B-965B-3C2A881A1032}"/>
  </bookViews>
  <sheets>
    <sheet name="Instructions" sheetId="2" r:id="rId1"/>
    <sheet name="Orders" sheetId="1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D16" i="1"/>
  <c r="C16" i="1"/>
  <c r="J8" i="1"/>
  <c r="I8" i="1"/>
  <c r="H8" i="1"/>
  <c r="G8" i="1"/>
  <c r="F8" i="1"/>
  <c r="E8" i="1"/>
  <c r="D8" i="1"/>
  <c r="C8" i="1"/>
  <c r="K5" i="1"/>
  <c r="F5" i="1"/>
  <c r="D5" i="1"/>
  <c r="I23" i="1" l="1"/>
  <c r="E23" i="1"/>
  <c r="D23" i="1"/>
  <c r="G23" i="1"/>
  <c r="H23" i="1" l="1"/>
  <c r="C10" i="1"/>
  <c r="C23" i="1"/>
  <c r="G10" i="1"/>
  <c r="L8" i="1"/>
  <c r="J23" i="1"/>
  <c r="F23" i="1"/>
  <c r="D9" i="1" l="1"/>
  <c r="F9" i="1"/>
  <c r="H9" i="1"/>
  <c r="C9" i="1"/>
  <c r="G9" i="1"/>
  <c r="I9" i="1"/>
  <c r="E9" i="1"/>
  <c r="J9" i="1"/>
  <c r="L16" i="1"/>
  <c r="J17" i="1" s="1"/>
  <c r="J29" i="1" s="1"/>
  <c r="K20" i="1"/>
  <c r="K13" i="1"/>
  <c r="L23" i="1"/>
  <c r="E24" i="1" l="1"/>
  <c r="I24" i="1"/>
  <c r="C24" i="1"/>
  <c r="G24" i="1"/>
  <c r="H24" i="1"/>
  <c r="D24" i="1"/>
  <c r="E17" i="1"/>
  <c r="E29" i="1" s="1"/>
  <c r="C17" i="1"/>
  <c r="C29" i="1" s="1"/>
  <c r="G17" i="1"/>
  <c r="G29" i="1" s="1"/>
  <c r="I17" i="1"/>
  <c r="I29" i="1" s="1"/>
  <c r="D17" i="1"/>
  <c r="D29" i="1" s="1"/>
  <c r="H17" i="1"/>
  <c r="H29" i="1" s="1"/>
  <c r="F24" i="1"/>
  <c r="J24" i="1"/>
  <c r="F17" i="1"/>
  <c r="F29" i="1" s="1"/>
  <c r="L29" i="1" l="1"/>
  <c r="J30" i="1" s="1"/>
  <c r="C30" i="1" l="1"/>
  <c r="F30" i="1"/>
  <c r="D30" i="1"/>
  <c r="G30" i="1"/>
  <c r="E30" i="1"/>
  <c r="H30" i="1"/>
  <c r="I30" i="1"/>
</calcChain>
</file>

<file path=xl/sharedStrings.xml><?xml version="1.0" encoding="utf-8"?>
<sst xmlns="http://schemas.openxmlformats.org/spreadsheetml/2006/main" count="258" uniqueCount="64">
  <si>
    <t>TO PRINT A COPY OF THIS WORKSHEET - GO TO FILE&gt;SAVE AS. SELECT A FOLDER, NAME THE FILE AND SAVE AS A PDF FORMAT</t>
  </si>
  <si>
    <t>PBS</t>
  </si>
  <si>
    <t>CDL</t>
  </si>
  <si>
    <t>PBP</t>
  </si>
  <si>
    <t>TM</t>
  </si>
  <si>
    <t>TRE</t>
  </si>
  <si>
    <t>LEM</t>
  </si>
  <si>
    <t>EXP</t>
  </si>
  <si>
    <t>ADV</t>
  </si>
  <si>
    <t>TOTAL CASES</t>
  </si>
  <si>
    <t>Percentage desired</t>
  </si>
  <si>
    <t>Total Packages based on adjusted order</t>
  </si>
  <si>
    <t>Total Packages based on suggested order</t>
  </si>
  <si>
    <t xml:space="preserve">PGA - in person sales </t>
  </si>
  <si>
    <t>PGA - all sales</t>
  </si>
  <si>
    <t>TY</t>
  </si>
  <si>
    <t>Girls Selling</t>
  </si>
  <si>
    <t>Service Unit</t>
  </si>
  <si>
    <t>TROOP</t>
  </si>
  <si>
    <t>INSTRUCTIONS FOR USING SUGGESTED ORDER WORKSHEET</t>
  </si>
  <si>
    <t>1.  Enter your troop number in the Green Cell A2</t>
  </si>
  <si>
    <t>Watch this video on entering an order:</t>
  </si>
  <si>
    <t>https://www.youtube.com/watch?v=tFZsIGTokI4</t>
  </si>
  <si>
    <t>2026 Totals</t>
  </si>
  <si>
    <t>2027 Suggested Order</t>
  </si>
  <si>
    <t>2027 Troop Adjustment - percentage</t>
  </si>
  <si>
    <t>2027 Troop Adjustment - PGA</t>
  </si>
  <si>
    <t>2027 Girls Selling</t>
  </si>
  <si>
    <t>2.  In the 2026 Section the following information will populate:
Total Cases ordered by variety in 2026
Service Unit Name
Number of Girls 
Total Packages sold by troop in 2025 including Cookie Share and Ship Only</t>
  </si>
  <si>
    <t xml:space="preserve">3.  In the suggested order section, total cases by variety will populate based on a suggested order of 80% of total sold in 2026.  </t>
  </si>
  <si>
    <t xml:space="preserve">4.  In the Troop Adjustment Section you can add a different percentage for your intial order.    Enter the percentage desired.  </t>
  </si>
  <si>
    <t xml:space="preserve">5.  In the Troop Adjustment Section - PGA you can change your suggested order by number of girls selling.  For instance, if you had 7 girls selling in 2026 but only 6 selling in 2027, enter the new number of girls selling in the box and the new order will calculate. If you enter 1 - 2  girls selling the numbers may display as negative numbers.  </t>
  </si>
  <si>
    <t>ServiceUnitDesc</t>
  </si>
  <si>
    <t>TroopDesc</t>
  </si>
  <si>
    <t>GirlSell</t>
  </si>
  <si>
    <t>GirlReg</t>
  </si>
  <si>
    <t>CondensedTotal</t>
  </si>
  <si>
    <t>Total</t>
  </si>
  <si>
    <t>CD</t>
  </si>
  <si>
    <t>SU 631</t>
  </si>
  <si>
    <t>SU 638</t>
  </si>
  <si>
    <t>SU 646</t>
  </si>
  <si>
    <t>SU 657</t>
  </si>
  <si>
    <t>SU 639</t>
  </si>
  <si>
    <t>SU 643</t>
  </si>
  <si>
    <t>SU 652</t>
  </si>
  <si>
    <t>SU 651</t>
  </si>
  <si>
    <t>SU 649</t>
  </si>
  <si>
    <t>SU 658</t>
  </si>
  <si>
    <t>SU 662</t>
  </si>
  <si>
    <t>SU 650</t>
  </si>
  <si>
    <t>SU 640</t>
  </si>
  <si>
    <t>SU 660</t>
  </si>
  <si>
    <t>SU 655</t>
  </si>
  <si>
    <t>SU 636</t>
  </si>
  <si>
    <t>SU 641</t>
  </si>
  <si>
    <t>SU 635</t>
  </si>
  <si>
    <t>SU 634</t>
  </si>
  <si>
    <t>SU 642</t>
  </si>
  <si>
    <t>SU 637</t>
  </si>
  <si>
    <t>2026 Total Packages including Cookie Share and Direct ship</t>
  </si>
  <si>
    <t>Based on 80% of 2025</t>
  </si>
  <si>
    <t xml:space="preserve">REMEMBER, THIS IS A SUGGESTED ORDER ONLY BASED ON YOUR TROOP SALES IN 2026.  </t>
  </si>
  <si>
    <t xml:space="preserve">Once you have completed your worksheet, you can print a copy by following steps at the bottom of the page.  When you are ready to enter your order in Smart Cookies, go to www.abcsmartcookies.com and click Orders&gt;Troop Initial Order. Your order must be entered into Smart Cookies on or before December 8,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</si>
</sst>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2" applyProtection="1">
      <protection locked="0"/>
    </xf>
    <xf numFmtId="0" fontId="1" fillId="2" borderId="0" xfId="2" applyFill="1" applyProtection="1">
      <protection locked="0"/>
    </xf>
    <xf numFmtId="0" fontId="1" fillId="0" borderId="1" xfId="2" applyBorder="1" applyProtection="1">
      <protection locked="0"/>
    </xf>
    <xf numFmtId="0" fontId="1" fillId="0" borderId="2" xfId="2" applyBorder="1" applyProtection="1">
      <protection locked="0"/>
    </xf>
    <xf numFmtId="0" fontId="1" fillId="0" borderId="3" xfId="2" applyBorder="1" applyProtection="1">
      <protection locked="0"/>
    </xf>
    <xf numFmtId="0" fontId="1" fillId="0" borderId="4" xfId="2" applyBorder="1" applyProtection="1">
      <protection locked="0"/>
    </xf>
    <xf numFmtId="0" fontId="1" fillId="3" borderId="5" xfId="2" applyFill="1" applyBorder="1" applyProtection="1">
      <protection locked="0"/>
    </xf>
    <xf numFmtId="164" fontId="1" fillId="0" borderId="0" xfId="1" applyNumberFormat="1" applyFont="1" applyBorder="1" applyProtection="1">
      <protection hidden="1"/>
    </xf>
    <xf numFmtId="0" fontId="1" fillId="0" borderId="5" xfId="2" applyBorder="1" applyProtection="1">
      <protection locked="0"/>
    </xf>
    <xf numFmtId="1" fontId="1" fillId="0" borderId="4" xfId="2" applyNumberFormat="1" applyBorder="1" applyProtection="1">
      <protection locked="0"/>
    </xf>
    <xf numFmtId="1" fontId="1" fillId="0" borderId="0" xfId="2" applyNumberFormat="1" applyProtection="1">
      <protection hidden="1"/>
    </xf>
    <xf numFmtId="0" fontId="3" fillId="4" borderId="0" xfId="2" applyFont="1" applyFill="1" applyAlignment="1" applyProtection="1">
      <alignment horizontal="center"/>
      <protection locked="0"/>
    </xf>
    <xf numFmtId="0" fontId="2" fillId="5" borderId="0" xfId="2" applyFont="1" applyFill="1" applyAlignment="1" applyProtection="1">
      <alignment horizontal="center"/>
      <protection locked="0"/>
    </xf>
    <xf numFmtId="0" fontId="3" fillId="6" borderId="0" xfId="2" applyFont="1" applyFill="1" applyAlignment="1" applyProtection="1">
      <alignment horizontal="center"/>
      <protection locked="0"/>
    </xf>
    <xf numFmtId="0" fontId="3" fillId="7" borderId="0" xfId="2" applyFont="1" applyFill="1" applyAlignment="1" applyProtection="1">
      <alignment horizontal="center"/>
      <protection locked="0"/>
    </xf>
    <xf numFmtId="0" fontId="3" fillId="8" borderId="0" xfId="2" applyFont="1" applyFill="1" applyAlignment="1" applyProtection="1">
      <alignment horizontal="center"/>
      <protection locked="0"/>
    </xf>
    <xf numFmtId="0" fontId="3" fillId="2" borderId="0" xfId="2" applyFont="1" applyFill="1" applyAlignment="1" applyProtection="1">
      <alignment horizontal="center"/>
      <protection locked="0"/>
    </xf>
    <xf numFmtId="0" fontId="3" fillId="9" borderId="0" xfId="2" applyFont="1" applyFill="1" applyAlignment="1" applyProtection="1">
      <alignment horizontal="center"/>
      <protection locked="0"/>
    </xf>
    <xf numFmtId="0" fontId="3" fillId="10" borderId="0" xfId="2" applyFont="1" applyFill="1" applyAlignment="1" applyProtection="1">
      <alignment horizontal="center"/>
      <protection locked="0"/>
    </xf>
    <xf numFmtId="0" fontId="3" fillId="0" borderId="0" xfId="2" applyFont="1" applyProtection="1">
      <protection locked="0"/>
    </xf>
    <xf numFmtId="0" fontId="1" fillId="0" borderId="0" xfId="2" applyProtection="1">
      <protection hidden="1"/>
    </xf>
    <xf numFmtId="10" fontId="1" fillId="3" borderId="5" xfId="1" applyNumberFormat="1" applyFont="1" applyFill="1" applyBorder="1" applyProtection="1">
      <protection locked="0"/>
    </xf>
    <xf numFmtId="0" fontId="1" fillId="0" borderId="6" xfId="2" applyBorder="1" applyProtection="1">
      <protection locked="0"/>
    </xf>
    <xf numFmtId="0" fontId="1" fillId="0" borderId="7" xfId="2" applyBorder="1" applyProtection="1">
      <protection locked="0"/>
    </xf>
    <xf numFmtId="0" fontId="1" fillId="0" borderId="8" xfId="2" applyBorder="1" applyProtection="1">
      <protection locked="0"/>
    </xf>
    <xf numFmtId="0" fontId="1" fillId="0" borderId="4" xfId="2" applyBorder="1" applyProtection="1">
      <protection hidden="1"/>
    </xf>
    <xf numFmtId="0" fontId="1" fillId="0" borderId="0" xfId="2" applyAlignment="1" applyProtection="1">
      <alignment horizontal="center"/>
      <protection locked="0"/>
    </xf>
    <xf numFmtId="165" fontId="1" fillId="0" borderId="0" xfId="2" applyNumberFormat="1" applyProtection="1">
      <protection locked="0"/>
    </xf>
    <xf numFmtId="165" fontId="1" fillId="0" borderId="0" xfId="2" applyNumberFormat="1" applyProtection="1">
      <protection hidden="1"/>
    </xf>
    <xf numFmtId="1" fontId="1" fillId="0" borderId="4" xfId="2" applyNumberFormat="1" applyBorder="1" applyProtection="1">
      <protection hidden="1"/>
    </xf>
    <xf numFmtId="1" fontId="1" fillId="0" borderId="0" xfId="2" applyNumberFormat="1"/>
    <xf numFmtId="0" fontId="3" fillId="11" borderId="0" xfId="2" applyFont="1" applyFill="1" applyAlignment="1" applyProtection="1">
      <alignment horizontal="center"/>
      <protection locked="0"/>
    </xf>
    <xf numFmtId="0" fontId="5" fillId="0" borderId="0" xfId="2" applyFont="1" applyProtection="1">
      <protection locked="0"/>
    </xf>
    <xf numFmtId="0" fontId="1" fillId="3" borderId="5" xfId="2" applyFill="1" applyBorder="1" applyAlignment="1" applyProtection="1">
      <alignment horizontal="center"/>
      <protection locked="0"/>
    </xf>
    <xf numFmtId="0" fontId="6" fillId="0" borderId="0" xfId="3"/>
    <xf numFmtId="0" fontId="6" fillId="0" borderId="0" xfId="3" applyAlignment="1">
      <alignment horizontal="center"/>
    </xf>
    <xf numFmtId="0" fontId="4" fillId="0" borderId="0" xfId="3" applyFont="1"/>
    <xf numFmtId="0" fontId="8" fillId="0" borderId="0" xfId="4" applyNumberFormat="1"/>
    <xf numFmtId="0" fontId="6" fillId="0" borderId="8" xfId="3" applyBorder="1"/>
    <xf numFmtId="0" fontId="6" fillId="0" borderId="7" xfId="3" applyBorder="1"/>
    <xf numFmtId="0" fontId="6" fillId="0" borderId="6" xfId="3" applyBorder="1"/>
    <xf numFmtId="49" fontId="6" fillId="0" borderId="0" xfId="3" applyNumberFormat="1" applyAlignment="1">
      <alignment horizontal="right"/>
    </xf>
    <xf numFmtId="0" fontId="4" fillId="0" borderId="8" xfId="3" applyFont="1" applyBorder="1" applyAlignment="1">
      <alignment horizontal="left" wrapText="1"/>
    </xf>
    <xf numFmtId="0" fontId="6" fillId="0" borderId="7" xfId="3" applyBorder="1" applyAlignment="1">
      <alignment horizontal="left" wrapText="1"/>
    </xf>
    <xf numFmtId="0" fontId="6" fillId="0" borderId="6" xfId="3" applyBorder="1" applyAlignment="1">
      <alignment horizontal="left" wrapText="1"/>
    </xf>
    <xf numFmtId="0" fontId="6" fillId="0" borderId="5" xfId="3" applyBorder="1" applyAlignment="1">
      <alignment horizontal="left" wrapText="1"/>
    </xf>
    <xf numFmtId="0" fontId="6" fillId="0" borderId="0" xfId="3" applyAlignment="1">
      <alignment horizontal="left" wrapText="1"/>
    </xf>
    <xf numFmtId="0" fontId="6" fillId="0" borderId="4" xfId="3" applyBorder="1" applyAlignment="1">
      <alignment horizontal="left" wrapText="1"/>
    </xf>
    <xf numFmtId="0" fontId="6" fillId="0" borderId="3" xfId="3" applyBorder="1" applyAlignment="1">
      <alignment horizontal="left" wrapText="1"/>
    </xf>
    <xf numFmtId="0" fontId="6" fillId="0" borderId="2" xfId="3" applyBorder="1" applyAlignment="1">
      <alignment horizontal="left" wrapText="1"/>
    </xf>
    <xf numFmtId="0" fontId="6" fillId="0" borderId="1" xfId="3" applyBorder="1" applyAlignment="1">
      <alignment horizontal="left" wrapText="1"/>
    </xf>
    <xf numFmtId="0" fontId="4" fillId="0" borderId="5" xfId="3" applyFont="1" applyBorder="1" applyAlignment="1">
      <alignment horizontal="left" wrapText="1"/>
    </xf>
    <xf numFmtId="0" fontId="1" fillId="0" borderId="0" xfId="2" applyAlignment="1">
      <alignment horizontal="center" wrapText="1"/>
    </xf>
    <xf numFmtId="0" fontId="4" fillId="0" borderId="9" xfId="3" applyFont="1" applyBorder="1" applyAlignment="1">
      <alignment horizontal="left"/>
    </xf>
    <xf numFmtId="0" fontId="4" fillId="0" borderId="10" xfId="3" applyFont="1" applyBorder="1" applyAlignment="1">
      <alignment horizontal="left"/>
    </xf>
    <xf numFmtId="0" fontId="4" fillId="0" borderId="11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4" fillId="0" borderId="6" xfId="3" applyFont="1" applyBorder="1" applyAlignment="1">
      <alignment horizontal="left"/>
    </xf>
    <xf numFmtId="0" fontId="4" fillId="0" borderId="5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4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2" xfId="3" applyFont="1" applyBorder="1" applyAlignment="1">
      <alignment horizontal="left"/>
    </xf>
    <xf numFmtId="0" fontId="4" fillId="0" borderId="1" xfId="3" applyFont="1" applyBorder="1" applyAlignment="1">
      <alignment horizontal="left"/>
    </xf>
    <xf numFmtId="0" fontId="4" fillId="2" borderId="0" xfId="3" applyFont="1" applyFill="1" applyAlignment="1">
      <alignment horizontal="center" wrapText="1"/>
    </xf>
    <xf numFmtId="0" fontId="6" fillId="2" borderId="0" xfId="3" applyFill="1" applyAlignment="1">
      <alignment horizontal="center" wrapText="1"/>
    </xf>
    <xf numFmtId="0" fontId="7" fillId="12" borderId="0" xfId="3" applyFont="1" applyFill="1" applyAlignment="1">
      <alignment horizontal="center" wrapText="1"/>
    </xf>
    <xf numFmtId="0" fontId="7" fillId="12" borderId="0" xfId="3" applyFont="1" applyFill="1" applyAlignment="1">
      <alignment horizontal="center"/>
    </xf>
    <xf numFmtId="0" fontId="4" fillId="0" borderId="7" xfId="3" applyFont="1" applyBorder="1" applyAlignment="1">
      <alignment horizontal="left" wrapText="1"/>
    </xf>
    <xf numFmtId="0" fontId="4" fillId="0" borderId="6" xfId="3" applyFont="1" applyBorder="1" applyAlignment="1">
      <alignment horizontal="left" wrapText="1"/>
    </xf>
    <xf numFmtId="0" fontId="4" fillId="0" borderId="0" xfId="3" applyFont="1" applyAlignment="1">
      <alignment horizontal="left" wrapText="1"/>
    </xf>
    <xf numFmtId="0" fontId="4" fillId="0" borderId="4" xfId="3" applyFont="1" applyBorder="1" applyAlignment="1">
      <alignment horizontal="left" wrapText="1"/>
    </xf>
    <xf numFmtId="0" fontId="4" fillId="0" borderId="3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1" xfId="3" applyFont="1" applyBorder="1" applyAlignment="1">
      <alignment horizontal="left" wrapText="1"/>
    </xf>
    <xf numFmtId="0" fontId="3" fillId="0" borderId="4" xfId="2" applyFont="1" applyBorder="1" applyAlignment="1" applyProtection="1">
      <alignment horizontal="center" wrapText="1"/>
      <protection locked="0"/>
    </xf>
    <xf numFmtId="0" fontId="3" fillId="0" borderId="7" xfId="2" applyFont="1" applyBorder="1" applyAlignment="1" applyProtection="1">
      <alignment horizontal="center"/>
      <protection locked="0"/>
    </xf>
    <xf numFmtId="0" fontId="1" fillId="0" borderId="5" xfId="2" applyBorder="1" applyAlignment="1" applyProtection="1">
      <alignment horizontal="center" wrapText="1"/>
      <protection locked="0"/>
    </xf>
    <xf numFmtId="0" fontId="1" fillId="0" borderId="0" xfId="2" applyAlignment="1" applyProtection="1">
      <alignment horizontal="center" wrapText="1"/>
      <protection locked="0"/>
    </xf>
    <xf numFmtId="0" fontId="3" fillId="0" borderId="5" xfId="2" applyFont="1" applyBorder="1" applyAlignment="1" applyProtection="1">
      <alignment horizontal="center"/>
      <protection locked="0"/>
    </xf>
    <xf numFmtId="0" fontId="3" fillId="0" borderId="0" xfId="2" applyFont="1" applyAlignment="1" applyProtection="1">
      <alignment horizontal="center"/>
      <protection locked="0"/>
    </xf>
    <xf numFmtId="49" fontId="0" fillId="0" borderId="0" xfId="0" applyNumberFormat="1"/>
    <xf numFmtId="0" fontId="2" fillId="13" borderId="0" xfId="2" applyFont="1" applyFill="1" applyAlignment="1" applyProtection="1">
      <alignment horizontal="center"/>
      <protection locked="0"/>
    </xf>
    <xf numFmtId="1" fontId="1" fillId="13" borderId="0" xfId="2" applyNumberFormat="1" applyFill="1"/>
    <xf numFmtId="164" fontId="1" fillId="13" borderId="0" xfId="1" applyNumberFormat="1" applyFont="1" applyFill="1" applyBorder="1" applyProtection="1">
      <protection hidden="1"/>
    </xf>
    <xf numFmtId="0" fontId="1" fillId="13" borderId="0" xfId="2" applyFill="1" applyProtection="1">
      <protection hidden="1"/>
    </xf>
    <xf numFmtId="1" fontId="1" fillId="13" borderId="0" xfId="2" applyNumberFormat="1" applyFill="1" applyProtection="1">
      <protection hidden="1"/>
    </xf>
  </cellXfs>
  <cellStyles count="5">
    <cellStyle name="Hyperlink 2" xfId="4" xr:uid="{5395DEFD-9F66-4E02-99BA-90954AA264B4}"/>
    <cellStyle name="Normal" xfId="0" builtinId="0"/>
    <cellStyle name="Normal 2" xfId="2" xr:uid="{D485A86D-4554-4408-BB8F-6AE968F47BBA}"/>
    <cellStyle name="Normal 3" xfId="3" xr:uid="{C7DA76B2-98DA-419A-AFAF-9E25B639864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tFZsIGTokI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728D-6D3A-4D43-966B-6C41E66E6244}">
  <dimension ref="A1:S28"/>
  <sheetViews>
    <sheetView tabSelected="1" topLeftCell="B1" workbookViewId="0">
      <selection activeCell="M17" sqref="M17"/>
    </sheetView>
  </sheetViews>
  <sheetFormatPr defaultRowHeight="14.5" x14ac:dyDescent="0.35"/>
  <cols>
    <col min="1" max="16384" width="8.7265625" style="35"/>
  </cols>
  <sheetData>
    <row r="1" spans="1:19" x14ac:dyDescent="0.3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9" ht="15" thickBot="1" x14ac:dyDescent="0.4"/>
    <row r="3" spans="1:19" ht="15" thickBot="1" x14ac:dyDescent="0.4">
      <c r="A3" s="54" t="s">
        <v>20</v>
      </c>
      <c r="B3" s="55"/>
      <c r="C3" s="55"/>
      <c r="D3" s="55"/>
      <c r="E3" s="55"/>
      <c r="F3" s="55"/>
      <c r="G3" s="55"/>
      <c r="H3" s="55"/>
      <c r="I3" s="56"/>
    </row>
    <row r="4" spans="1:19" ht="15" thickBot="1" x14ac:dyDescent="0.4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9" x14ac:dyDescent="0.35">
      <c r="A5" s="43" t="s">
        <v>28</v>
      </c>
      <c r="B5" s="57"/>
      <c r="C5" s="57"/>
      <c r="D5" s="57"/>
      <c r="E5" s="57"/>
      <c r="F5" s="57"/>
      <c r="G5" s="57"/>
      <c r="H5" s="57"/>
      <c r="I5" s="58"/>
      <c r="K5" s="65" t="s">
        <v>62</v>
      </c>
      <c r="L5" s="66"/>
      <c r="M5" s="66"/>
      <c r="N5" s="66"/>
      <c r="O5" s="66"/>
      <c r="P5" s="66"/>
      <c r="Q5" s="66"/>
      <c r="R5" s="66"/>
      <c r="S5" s="66"/>
    </row>
    <row r="6" spans="1:19" x14ac:dyDescent="0.35">
      <c r="A6" s="59"/>
      <c r="B6" s="60"/>
      <c r="C6" s="60"/>
      <c r="D6" s="60"/>
      <c r="E6" s="60"/>
      <c r="F6" s="60"/>
      <c r="G6" s="60"/>
      <c r="H6" s="60"/>
      <c r="I6" s="61"/>
      <c r="K6" s="66"/>
      <c r="L6" s="66"/>
      <c r="M6" s="66"/>
      <c r="N6" s="66"/>
      <c r="O6" s="66"/>
      <c r="P6" s="66"/>
      <c r="Q6" s="66"/>
      <c r="R6" s="66"/>
      <c r="S6" s="66"/>
    </row>
    <row r="7" spans="1:19" x14ac:dyDescent="0.35">
      <c r="A7" s="59"/>
      <c r="B7" s="60"/>
      <c r="C7" s="60"/>
      <c r="D7" s="60"/>
      <c r="E7" s="60"/>
      <c r="F7" s="60"/>
      <c r="G7" s="60"/>
      <c r="H7" s="60"/>
      <c r="I7" s="61"/>
      <c r="K7" s="66"/>
      <c r="L7" s="66"/>
      <c r="M7" s="66"/>
      <c r="N7" s="66"/>
      <c r="O7" s="66"/>
      <c r="P7" s="66"/>
      <c r="Q7" s="66"/>
      <c r="R7" s="66"/>
      <c r="S7" s="66"/>
    </row>
    <row r="8" spans="1:19" x14ac:dyDescent="0.35">
      <c r="A8" s="59"/>
      <c r="B8" s="60"/>
      <c r="C8" s="60"/>
      <c r="D8" s="60"/>
      <c r="E8" s="60"/>
      <c r="F8" s="60"/>
      <c r="G8" s="60"/>
      <c r="H8" s="60"/>
      <c r="I8" s="61"/>
    </row>
    <row r="9" spans="1:19" ht="15" thickBot="1" x14ac:dyDescent="0.4">
      <c r="A9" s="62"/>
      <c r="B9" s="63"/>
      <c r="C9" s="63"/>
      <c r="D9" s="63"/>
      <c r="E9" s="63"/>
      <c r="F9" s="63"/>
      <c r="G9" s="63"/>
      <c r="H9" s="63"/>
      <c r="I9" s="64"/>
      <c r="K9" s="67" t="s">
        <v>63</v>
      </c>
      <c r="L9" s="68"/>
      <c r="M9" s="68"/>
      <c r="N9" s="68"/>
      <c r="O9" s="68"/>
      <c r="P9" s="68"/>
      <c r="Q9" s="68"/>
      <c r="R9" s="68"/>
      <c r="S9" s="68"/>
    </row>
    <row r="10" spans="1:19" x14ac:dyDescent="0.35">
      <c r="A10" s="43" t="s">
        <v>29</v>
      </c>
      <c r="B10" s="69"/>
      <c r="C10" s="69"/>
      <c r="D10" s="69"/>
      <c r="E10" s="69"/>
      <c r="F10" s="69"/>
      <c r="G10" s="69"/>
      <c r="H10" s="69"/>
      <c r="I10" s="70"/>
      <c r="K10" s="68"/>
      <c r="L10" s="68"/>
      <c r="M10" s="68"/>
      <c r="N10" s="68"/>
      <c r="O10" s="68"/>
      <c r="P10" s="68"/>
      <c r="Q10" s="68"/>
      <c r="R10" s="68"/>
      <c r="S10" s="68"/>
    </row>
    <row r="11" spans="1:19" x14ac:dyDescent="0.35">
      <c r="A11" s="52"/>
      <c r="B11" s="71"/>
      <c r="C11" s="71"/>
      <c r="D11" s="71"/>
      <c r="E11" s="71"/>
      <c r="F11" s="71"/>
      <c r="G11" s="71"/>
      <c r="H11" s="71"/>
      <c r="I11" s="72"/>
      <c r="K11" s="68"/>
      <c r="L11" s="68"/>
      <c r="M11" s="68"/>
      <c r="N11" s="68"/>
      <c r="O11" s="68"/>
      <c r="P11" s="68"/>
      <c r="Q11" s="68"/>
      <c r="R11" s="68"/>
      <c r="S11" s="68"/>
    </row>
    <row r="12" spans="1:19" x14ac:dyDescent="0.35">
      <c r="A12" s="52"/>
      <c r="B12" s="71"/>
      <c r="C12" s="71"/>
      <c r="D12" s="71"/>
      <c r="E12" s="71"/>
      <c r="F12" s="71"/>
      <c r="G12" s="71"/>
      <c r="H12" s="71"/>
      <c r="I12" s="72"/>
      <c r="K12" s="68"/>
      <c r="L12" s="68"/>
      <c r="M12" s="68"/>
      <c r="N12" s="68"/>
      <c r="O12" s="68"/>
      <c r="P12" s="68"/>
      <c r="Q12" s="68"/>
      <c r="R12" s="68"/>
      <c r="S12" s="68"/>
    </row>
    <row r="13" spans="1:19" ht="15" thickBot="1" x14ac:dyDescent="0.4">
      <c r="A13" s="73"/>
      <c r="B13" s="74"/>
      <c r="C13" s="74"/>
      <c r="D13" s="74"/>
      <c r="E13" s="74"/>
      <c r="F13" s="74"/>
      <c r="G13" s="74"/>
      <c r="H13" s="74"/>
      <c r="I13" s="75"/>
      <c r="K13" s="68"/>
      <c r="L13" s="68"/>
      <c r="M13" s="68"/>
      <c r="N13" s="68"/>
      <c r="O13" s="68"/>
      <c r="P13" s="68"/>
      <c r="Q13" s="68"/>
      <c r="R13" s="68"/>
      <c r="S13" s="68"/>
    </row>
    <row r="14" spans="1:19" x14ac:dyDescent="0.35">
      <c r="A14" s="43" t="s">
        <v>30</v>
      </c>
      <c r="B14" s="44"/>
      <c r="C14" s="44"/>
      <c r="D14" s="44"/>
      <c r="E14" s="44"/>
      <c r="F14" s="44"/>
      <c r="G14" s="44"/>
      <c r="H14" s="44"/>
      <c r="I14" s="45"/>
    </row>
    <row r="15" spans="1:19" x14ac:dyDescent="0.35">
      <c r="A15" s="46"/>
      <c r="B15" s="47"/>
      <c r="C15" s="47"/>
      <c r="D15" s="47"/>
      <c r="E15" s="47"/>
      <c r="F15" s="47"/>
      <c r="G15" s="47"/>
      <c r="H15" s="47"/>
      <c r="I15" s="48"/>
      <c r="K15" s="37" t="s">
        <v>21</v>
      </c>
      <c r="O15" s="38" t="s">
        <v>22</v>
      </c>
    </row>
    <row r="16" spans="1:19" x14ac:dyDescent="0.35">
      <c r="A16" s="46"/>
      <c r="B16" s="47"/>
      <c r="C16" s="47"/>
      <c r="D16" s="47"/>
      <c r="E16" s="47"/>
      <c r="F16" s="47"/>
      <c r="G16" s="47"/>
      <c r="H16" s="47"/>
      <c r="I16" s="48"/>
    </row>
    <row r="17" spans="1:17" ht="15" thickBot="1" x14ac:dyDescent="0.4">
      <c r="A17" s="49"/>
      <c r="B17" s="50"/>
      <c r="C17" s="50"/>
      <c r="D17" s="50"/>
      <c r="E17" s="50"/>
      <c r="F17" s="50"/>
      <c r="G17" s="50"/>
      <c r="H17" s="50"/>
      <c r="I17" s="51"/>
    </row>
    <row r="18" spans="1:17" x14ac:dyDescent="0.35">
      <c r="A18" s="39"/>
      <c r="B18" s="40"/>
      <c r="C18" s="40"/>
      <c r="D18" s="40"/>
      <c r="E18" s="40"/>
      <c r="F18" s="40"/>
      <c r="G18" s="40"/>
      <c r="H18" s="40"/>
      <c r="I18" s="41"/>
    </row>
    <row r="19" spans="1:17" x14ac:dyDescent="0.35">
      <c r="A19" s="52" t="s">
        <v>31</v>
      </c>
      <c r="B19" s="47"/>
      <c r="C19" s="47"/>
      <c r="D19" s="47"/>
      <c r="E19" s="47"/>
      <c r="F19" s="47"/>
      <c r="G19" s="47"/>
      <c r="H19" s="47"/>
      <c r="I19" s="48"/>
    </row>
    <row r="20" spans="1:17" x14ac:dyDescent="0.35">
      <c r="A20" s="46"/>
      <c r="B20" s="47"/>
      <c r="C20" s="47"/>
      <c r="D20" s="47"/>
      <c r="E20" s="47"/>
      <c r="F20" s="47"/>
      <c r="G20" s="47"/>
      <c r="H20" s="47"/>
      <c r="I20" s="48"/>
    </row>
    <row r="21" spans="1:17" x14ac:dyDescent="0.35">
      <c r="A21" s="46"/>
      <c r="B21" s="47"/>
      <c r="C21" s="47"/>
      <c r="D21" s="47"/>
      <c r="E21" s="47"/>
      <c r="F21" s="47"/>
      <c r="G21" s="47"/>
      <c r="H21" s="47"/>
      <c r="I21" s="48"/>
    </row>
    <row r="22" spans="1:17" ht="15" thickBot="1" x14ac:dyDescent="0.4">
      <c r="A22" s="49"/>
      <c r="B22" s="50"/>
      <c r="C22" s="50"/>
      <c r="D22" s="50"/>
      <c r="E22" s="50"/>
      <c r="F22" s="50"/>
      <c r="G22" s="50"/>
      <c r="H22" s="50"/>
      <c r="I22" s="51"/>
      <c r="Q22" s="42"/>
    </row>
    <row r="23" spans="1:17" x14ac:dyDescent="0.35">
      <c r="Q23" s="42"/>
    </row>
    <row r="24" spans="1:17" x14ac:dyDescent="0.35">
      <c r="H24" s="42"/>
    </row>
    <row r="25" spans="1:17" x14ac:dyDescent="0.35">
      <c r="H25" s="42"/>
    </row>
    <row r="26" spans="1:17" x14ac:dyDescent="0.35">
      <c r="H26" s="42"/>
    </row>
    <row r="27" spans="1:17" x14ac:dyDescent="0.35">
      <c r="H27" s="42"/>
    </row>
    <row r="28" spans="1:17" x14ac:dyDescent="0.35">
      <c r="H28" s="42"/>
    </row>
  </sheetData>
  <mergeCells count="8">
    <mergeCell ref="A14:I17"/>
    <mergeCell ref="A19:I22"/>
    <mergeCell ref="A1:K1"/>
    <mergeCell ref="A3:I3"/>
    <mergeCell ref="A5:I9"/>
    <mergeCell ref="K5:S7"/>
    <mergeCell ref="K9:S13"/>
    <mergeCell ref="A10:I13"/>
  </mergeCells>
  <hyperlinks>
    <hyperlink ref="O15" r:id="rId1" xr:uid="{570316B3-F205-409A-AB72-87769551F2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AA27-6241-4280-8B08-9D46946AA05C}">
  <dimension ref="A3:L33"/>
  <sheetViews>
    <sheetView topLeftCell="A24" workbookViewId="0">
      <selection activeCell="A32" sqref="A32"/>
    </sheetView>
  </sheetViews>
  <sheetFormatPr defaultRowHeight="14.5" x14ac:dyDescent="0.35"/>
  <cols>
    <col min="1" max="1" width="8.7265625" style="1"/>
    <col min="2" max="2" width="5.453125" style="1" customWidth="1"/>
    <col min="3" max="3" width="11.26953125" style="1" customWidth="1"/>
    <col min="4" max="4" width="12.6328125" style="1" customWidth="1"/>
    <col min="5" max="5" width="11.1796875" style="1" customWidth="1"/>
    <col min="6" max="6" width="10.90625" style="1" customWidth="1"/>
    <col min="7" max="9" width="12.6328125" style="1" customWidth="1"/>
    <col min="10" max="10" width="10.7265625" style="1" customWidth="1"/>
    <col min="11" max="11" width="8.7265625" style="1" customWidth="1"/>
    <col min="12" max="12" width="7.54296875" style="1" customWidth="1"/>
    <col min="13" max="16384" width="8.7265625" style="1"/>
  </cols>
  <sheetData>
    <row r="3" spans="1:12" ht="15" thickBot="1" x14ac:dyDescent="0.4"/>
    <row r="4" spans="1:12" x14ac:dyDescent="0.35">
      <c r="A4" s="25" t="s">
        <v>18</v>
      </c>
      <c r="B4" s="77" t="s">
        <v>23</v>
      </c>
      <c r="C4" s="77"/>
      <c r="D4" s="24"/>
      <c r="E4" s="24"/>
      <c r="F4" s="24"/>
      <c r="G4" s="24"/>
      <c r="H4" s="24"/>
      <c r="I4" s="24"/>
      <c r="J4" s="24"/>
      <c r="K4" s="24"/>
      <c r="L4" s="23"/>
    </row>
    <row r="5" spans="1:12" x14ac:dyDescent="0.35">
      <c r="A5" s="34">
        <v>15</v>
      </c>
      <c r="C5" s="1" t="s">
        <v>17</v>
      </c>
      <c r="D5" s="21" t="str">
        <f>VLOOKUP(A5,Sheet1!A1:Q185,2)</f>
        <v>SU 631</v>
      </c>
      <c r="E5" s="1" t="s">
        <v>16</v>
      </c>
      <c r="F5" s="21">
        <f>VLOOKUP($A$5,Sheet1!$A$1:$Q$185,3)</f>
        <v>16</v>
      </c>
      <c r="G5" s="33" t="s">
        <v>60</v>
      </c>
      <c r="K5" s="21">
        <f>VLOOKUP($A$5,Sheet1!$A$1:$Q$185,5)</f>
        <v>6708</v>
      </c>
      <c r="L5" s="6"/>
    </row>
    <row r="6" spans="1:12" x14ac:dyDescent="0.35">
      <c r="A6" s="9"/>
      <c r="L6" s="76" t="s">
        <v>9</v>
      </c>
    </row>
    <row r="7" spans="1:12" ht="17" customHeight="1" x14ac:dyDescent="0.35">
      <c r="A7" s="9"/>
      <c r="C7" s="19" t="s">
        <v>8</v>
      </c>
      <c r="D7" s="32" t="s">
        <v>15</v>
      </c>
      <c r="E7" s="17" t="s">
        <v>6</v>
      </c>
      <c r="F7" s="16" t="s">
        <v>5</v>
      </c>
      <c r="G7" s="15" t="s">
        <v>4</v>
      </c>
      <c r="H7" s="14" t="s">
        <v>3</v>
      </c>
      <c r="I7" s="13" t="s">
        <v>2</v>
      </c>
      <c r="J7" s="12" t="s">
        <v>1</v>
      </c>
      <c r="K7" s="83"/>
      <c r="L7" s="76"/>
    </row>
    <row r="8" spans="1:12" x14ac:dyDescent="0.35">
      <c r="A8" s="9"/>
      <c r="C8" s="31">
        <f>VLOOKUP($A$5,Sheet1!$A1:$Q$189,7)</f>
        <v>38</v>
      </c>
      <c r="D8" s="31">
        <f>VLOOKUP($A$5,Sheet1!$A1:$Q$189,8)</f>
        <v>45</v>
      </c>
      <c r="E8" s="31">
        <f>VLOOKUP($A$5,Sheet1!$A1:$Q$189,9)</f>
        <v>42</v>
      </c>
      <c r="F8" s="31">
        <f>VLOOKUP($A$5,Sheet1!$A1:$Q$189,10)</f>
        <v>46</v>
      </c>
      <c r="G8" s="31">
        <f>VLOOKUP($A$5,Sheet1!$A1:$Q$189,11)</f>
        <v>139</v>
      </c>
      <c r="H8" s="31">
        <f>VLOOKUP($A$5,Sheet1!$A1:$Q$189,12)</f>
        <v>75</v>
      </c>
      <c r="I8" s="31">
        <f>VLOOKUP($A$5,Sheet1!$A1:$Q$189,13)</f>
        <v>77</v>
      </c>
      <c r="J8" s="31">
        <f>VLOOKUP($A$5,Sheet1!$A1:$Q$189,14)</f>
        <v>44</v>
      </c>
      <c r="K8" s="84"/>
      <c r="L8" s="30">
        <f>SUM(C8:K8)</f>
        <v>506</v>
      </c>
    </row>
    <row r="9" spans="1:12" x14ac:dyDescent="0.35">
      <c r="A9" s="9"/>
      <c r="C9" s="8">
        <f t="shared" ref="C9:K9" si="0">C8/$L$8</f>
        <v>7.5098814229249009E-2</v>
      </c>
      <c r="D9" s="8">
        <f t="shared" si="0"/>
        <v>8.8932806324110672E-2</v>
      </c>
      <c r="E9" s="8">
        <f t="shared" si="0"/>
        <v>8.3003952569169967E-2</v>
      </c>
      <c r="F9" s="8">
        <f t="shared" si="0"/>
        <v>9.0909090909090912E-2</v>
      </c>
      <c r="G9" s="8">
        <f t="shared" si="0"/>
        <v>0.27470355731225299</v>
      </c>
      <c r="H9" s="8">
        <f t="shared" si="0"/>
        <v>0.14822134387351779</v>
      </c>
      <c r="I9" s="8">
        <f t="shared" si="0"/>
        <v>0.15217391304347827</v>
      </c>
      <c r="J9" s="8">
        <f t="shared" si="0"/>
        <v>8.6956521739130432E-2</v>
      </c>
      <c r="K9" s="85"/>
      <c r="L9" s="6"/>
    </row>
    <row r="10" spans="1:12" x14ac:dyDescent="0.35">
      <c r="A10" s="9" t="s">
        <v>14</v>
      </c>
      <c r="C10" s="29">
        <f>K5/F5</f>
        <v>419.25</v>
      </c>
      <c r="E10" s="1" t="s">
        <v>13</v>
      </c>
      <c r="G10" s="28">
        <f>((C8+D8+E8+F8+G8+H8+I8+J8+K8)*12)/F5</f>
        <v>379.5</v>
      </c>
      <c r="L10" s="6"/>
    </row>
    <row r="11" spans="1:12" ht="15" thickBot="1" x14ac:dyDescent="0.4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3"/>
    </row>
    <row r="12" spans="1:12" x14ac:dyDescent="0.35">
      <c r="A12" s="2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3"/>
    </row>
    <row r="13" spans="1:12" x14ac:dyDescent="0.35">
      <c r="A13" s="80" t="s">
        <v>24</v>
      </c>
      <c r="B13" s="81"/>
      <c r="C13" s="81"/>
      <c r="G13" s="1" t="s">
        <v>12</v>
      </c>
      <c r="K13" s="1">
        <f>SUM(C16:K16)*12</f>
        <v>4872</v>
      </c>
      <c r="L13" s="6"/>
    </row>
    <row r="14" spans="1:12" x14ac:dyDescent="0.35">
      <c r="A14" s="9"/>
      <c r="B14" s="27"/>
      <c r="C14" s="27"/>
      <c r="L14" s="76" t="s">
        <v>9</v>
      </c>
    </row>
    <row r="15" spans="1:12" x14ac:dyDescent="0.35">
      <c r="A15" s="78" t="s">
        <v>61</v>
      </c>
      <c r="B15" s="79"/>
      <c r="C15" s="19" t="s">
        <v>8</v>
      </c>
      <c r="D15" s="18" t="s">
        <v>7</v>
      </c>
      <c r="E15" s="17" t="s">
        <v>6</v>
      </c>
      <c r="F15" s="16" t="s">
        <v>5</v>
      </c>
      <c r="G15" s="15" t="s">
        <v>4</v>
      </c>
      <c r="H15" s="14" t="s">
        <v>3</v>
      </c>
      <c r="I15" s="13" t="s">
        <v>2</v>
      </c>
      <c r="J15" s="12" t="s">
        <v>1</v>
      </c>
      <c r="K15" s="83"/>
      <c r="L15" s="76"/>
    </row>
    <row r="16" spans="1:12" x14ac:dyDescent="0.35">
      <c r="A16" s="78"/>
      <c r="B16" s="79"/>
      <c r="C16" s="21">
        <f>ROUND(C8*0.8,0)</f>
        <v>30</v>
      </c>
      <c r="D16" s="21">
        <f>ROUND(D8*0.8,0)</f>
        <v>36</v>
      </c>
      <c r="E16" s="21">
        <f>ROUND(E8*0.8,0)</f>
        <v>34</v>
      </c>
      <c r="F16" s="21">
        <f>ROUND(F8*0.8,0)</f>
        <v>37</v>
      </c>
      <c r="G16" s="21">
        <f>ROUND(G8*0.8,0)</f>
        <v>111</v>
      </c>
      <c r="H16" s="21">
        <f>ROUNDUP(H8*0.8,0)</f>
        <v>60</v>
      </c>
      <c r="I16" s="21">
        <f>ROUNDUP(I8*0.8,0)</f>
        <v>62</v>
      </c>
      <c r="J16" s="21">
        <f>ROUNDUP(J8*0.8,0)</f>
        <v>36</v>
      </c>
      <c r="K16" s="86"/>
      <c r="L16" s="26">
        <f>SUM(C16:K16)</f>
        <v>406</v>
      </c>
    </row>
    <row r="17" spans="1:12" x14ac:dyDescent="0.35">
      <c r="A17" s="9"/>
      <c r="C17" s="8">
        <f t="shared" ref="C17:K17" si="1">C16/$L$16</f>
        <v>7.3891625615763554E-2</v>
      </c>
      <c r="D17" s="8">
        <f t="shared" si="1"/>
        <v>8.8669950738916259E-2</v>
      </c>
      <c r="E17" s="8">
        <f t="shared" si="1"/>
        <v>8.3743842364532015E-2</v>
      </c>
      <c r="F17" s="8">
        <f t="shared" si="1"/>
        <v>9.1133004926108374E-2</v>
      </c>
      <c r="G17" s="8">
        <f t="shared" si="1"/>
        <v>0.27339901477832512</v>
      </c>
      <c r="H17" s="8">
        <f t="shared" si="1"/>
        <v>0.14778325123152711</v>
      </c>
      <c r="I17" s="8">
        <f t="shared" si="1"/>
        <v>0.15270935960591134</v>
      </c>
      <c r="J17" s="8">
        <f t="shared" si="1"/>
        <v>8.8669950738916259E-2</v>
      </c>
      <c r="K17" s="85"/>
      <c r="L17" s="26"/>
    </row>
    <row r="18" spans="1:12" ht="15" thickBot="1" x14ac:dyDescent="0.4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3"/>
    </row>
    <row r="19" spans="1:12" x14ac:dyDescent="0.35">
      <c r="A19" s="2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3"/>
    </row>
    <row r="20" spans="1:12" x14ac:dyDescent="0.35">
      <c r="A20" s="9"/>
      <c r="B20" s="20" t="s">
        <v>25</v>
      </c>
      <c r="G20" s="1" t="s">
        <v>11</v>
      </c>
      <c r="K20" s="1">
        <f>SUM(C23:K23)*12</f>
        <v>3012</v>
      </c>
      <c r="L20" s="6"/>
    </row>
    <row r="21" spans="1:12" x14ac:dyDescent="0.35">
      <c r="A21" s="9" t="s">
        <v>10</v>
      </c>
      <c r="L21" s="76" t="s">
        <v>9</v>
      </c>
    </row>
    <row r="22" spans="1:12" x14ac:dyDescent="0.35">
      <c r="A22" s="22">
        <v>0.5</v>
      </c>
      <c r="C22" s="19" t="s">
        <v>8</v>
      </c>
      <c r="D22" s="18" t="s">
        <v>7</v>
      </c>
      <c r="E22" s="17" t="s">
        <v>6</v>
      </c>
      <c r="F22" s="16" t="s">
        <v>5</v>
      </c>
      <c r="G22" s="15" t="s">
        <v>4</v>
      </c>
      <c r="H22" s="14" t="s">
        <v>3</v>
      </c>
      <c r="I22" s="13" t="s">
        <v>2</v>
      </c>
      <c r="J22" s="12" t="s">
        <v>1</v>
      </c>
      <c r="K22" s="83"/>
      <c r="L22" s="76"/>
    </row>
    <row r="23" spans="1:12" x14ac:dyDescent="0.35">
      <c r="A23" s="9"/>
      <c r="C23" s="21">
        <f>ROUNDUP(C8*$A$22,0)-1</f>
        <v>18</v>
      </c>
      <c r="D23" s="21">
        <f>ROUNDUP(D8*$A$22,0)+1</f>
        <v>24</v>
      </c>
      <c r="E23" s="21">
        <f>ROUNDDOWN(E8*$A$22,0)</f>
        <v>21</v>
      </c>
      <c r="F23" s="21">
        <f>ROUNDUP(F8*$A$22,0)</f>
        <v>23</v>
      </c>
      <c r="G23" s="21">
        <f>ROUNDUP(G8*$A$22,0)-2</f>
        <v>68</v>
      </c>
      <c r="H23" s="21">
        <f>ROUNDUP(H8*$A$22,0)-1</f>
        <v>37</v>
      </c>
      <c r="I23" s="21">
        <f>ROUNDUP(I8*$A$22,0)-1</f>
        <v>38</v>
      </c>
      <c r="J23" s="21">
        <f>ROUNDUP(J8*$A$22,0)</f>
        <v>22</v>
      </c>
      <c r="K23" s="86"/>
      <c r="L23" s="6">
        <f>SUM(C23:K23)</f>
        <v>251</v>
      </c>
    </row>
    <row r="24" spans="1:12" x14ac:dyDescent="0.35">
      <c r="A24" s="9"/>
      <c r="C24" s="8">
        <f t="shared" ref="C24:K24" si="2">C23/$L$23</f>
        <v>7.1713147410358571E-2</v>
      </c>
      <c r="D24" s="8">
        <f t="shared" si="2"/>
        <v>9.5617529880478086E-2</v>
      </c>
      <c r="E24" s="8">
        <f t="shared" si="2"/>
        <v>8.3665338645418322E-2</v>
      </c>
      <c r="F24" s="8">
        <f t="shared" si="2"/>
        <v>9.1633466135458169E-2</v>
      </c>
      <c r="G24" s="8">
        <f t="shared" si="2"/>
        <v>0.27091633466135456</v>
      </c>
      <c r="H24" s="8">
        <f t="shared" si="2"/>
        <v>0.14741035856573706</v>
      </c>
      <c r="I24" s="8">
        <f t="shared" si="2"/>
        <v>0.15139442231075698</v>
      </c>
      <c r="J24" s="8">
        <f t="shared" si="2"/>
        <v>8.7649402390438252E-2</v>
      </c>
      <c r="K24" s="85"/>
      <c r="L24" s="6"/>
    </row>
    <row r="25" spans="1:12" ht="15" thickBot="1" x14ac:dyDescent="0.4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3"/>
    </row>
    <row r="26" spans="1:12" x14ac:dyDescent="0.35">
      <c r="A26" s="9"/>
      <c r="B26" s="20" t="s">
        <v>26</v>
      </c>
      <c r="L26" s="6"/>
    </row>
    <row r="27" spans="1:12" x14ac:dyDescent="0.35">
      <c r="A27" s="9"/>
      <c r="L27" s="76" t="s">
        <v>9</v>
      </c>
    </row>
    <row r="28" spans="1:12" x14ac:dyDescent="0.35">
      <c r="A28" s="9"/>
      <c r="C28" s="19" t="s">
        <v>8</v>
      </c>
      <c r="D28" s="18" t="s">
        <v>7</v>
      </c>
      <c r="E28" s="17" t="s">
        <v>6</v>
      </c>
      <c r="F28" s="16" t="s">
        <v>5</v>
      </c>
      <c r="G28" s="15" t="s">
        <v>4</v>
      </c>
      <c r="H28" s="14" t="s">
        <v>3</v>
      </c>
      <c r="I28" s="13" t="s">
        <v>2</v>
      </c>
      <c r="J28" s="12" t="s">
        <v>1</v>
      </c>
      <c r="K28" s="83"/>
      <c r="L28" s="76"/>
    </row>
    <row r="29" spans="1:12" x14ac:dyDescent="0.35">
      <c r="A29" s="9"/>
      <c r="C29" s="11">
        <f>(((($G$10*$A$31)*C17)/12)*0.68)-1</f>
        <v>16.479433497536949</v>
      </c>
      <c r="D29" s="11">
        <f>(((($G$10*$A$31)*D17)/12)*0.68)-1</f>
        <v>19.975320197044336</v>
      </c>
      <c r="E29" s="11">
        <f>(((($G$10*$A$31)*E17)/12)*0.68)-1</f>
        <v>18.810024630541875</v>
      </c>
      <c r="F29" s="11">
        <f>(((($G$10*$A$31)*F17)/12)*0.68)-1</f>
        <v>20.557967980295569</v>
      </c>
      <c r="G29" s="11">
        <f>(((($G$10*$A$31)*G17)/12)*0.68)-2</f>
        <v>62.673903940886703</v>
      </c>
      <c r="H29" s="11">
        <f>(((($G$10*$A$31)*H17)/12)*0.68)-1</f>
        <v>33.958866995073897</v>
      </c>
      <c r="I29" s="11">
        <f>(((($G$10*$A$31)*I17)/12)*0.68)-1</f>
        <v>35.124162561576362</v>
      </c>
      <c r="J29" s="11">
        <f>(((($G$10*$A$31)*J17)/12)*0.68)</f>
        <v>20.975320197044336</v>
      </c>
      <c r="K29" s="87"/>
      <c r="L29" s="10">
        <f>SUM(C29:K29)</f>
        <v>228.55500000000001</v>
      </c>
    </row>
    <row r="30" spans="1:12" x14ac:dyDescent="0.35">
      <c r="A30" s="9" t="s">
        <v>27</v>
      </c>
      <c r="C30" s="8">
        <f t="shared" ref="C30:K30" si="3">C29/$L$29</f>
        <v>7.2102703933569379E-2</v>
      </c>
      <c r="D30" s="8">
        <f t="shared" si="3"/>
        <v>8.7398307615428827E-2</v>
      </c>
      <c r="E30" s="8">
        <f t="shared" si="3"/>
        <v>8.2299773054809011E-2</v>
      </c>
      <c r="F30" s="8">
        <f t="shared" si="3"/>
        <v>8.9947574895738736E-2</v>
      </c>
      <c r="G30" s="8">
        <f t="shared" si="3"/>
        <v>0.27421803916294413</v>
      </c>
      <c r="H30" s="8">
        <f t="shared" si="3"/>
        <v>0.14858072234286668</v>
      </c>
      <c r="I30" s="8">
        <f t="shared" si="3"/>
        <v>0.15367925690348652</v>
      </c>
      <c r="J30" s="8">
        <f t="shared" si="3"/>
        <v>9.1773622091156776E-2</v>
      </c>
      <c r="K30" s="85"/>
      <c r="L30" s="6"/>
    </row>
    <row r="31" spans="1:12" x14ac:dyDescent="0.35">
      <c r="A31" s="7">
        <v>11</v>
      </c>
      <c r="L31" s="6"/>
    </row>
    <row r="32" spans="1:12" ht="15" thickBot="1" x14ac:dyDescent="0.4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3"/>
    </row>
    <row r="33" spans="1:10" x14ac:dyDescent="0.35">
      <c r="A33" s="2" t="s">
        <v>0</v>
      </c>
      <c r="B33" s="2"/>
      <c r="C33" s="2"/>
      <c r="D33" s="2"/>
      <c r="E33" s="2"/>
      <c r="F33" s="2"/>
      <c r="G33" s="2"/>
      <c r="H33" s="2"/>
      <c r="I33" s="2"/>
      <c r="J33" s="2"/>
    </row>
  </sheetData>
  <sheetProtection selectLockedCells="1"/>
  <mergeCells count="7">
    <mergeCell ref="L14:L15"/>
    <mergeCell ref="L6:L7"/>
    <mergeCell ref="L21:L22"/>
    <mergeCell ref="L27:L28"/>
    <mergeCell ref="B4:C4"/>
    <mergeCell ref="A15:B16"/>
    <mergeCell ref="A13:C1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0031-9772-4461-B69F-95DFB6A42100}">
  <dimension ref="A1:N183"/>
  <sheetViews>
    <sheetView workbookViewId="0">
      <selection activeCell="G2" sqref="G2"/>
    </sheetView>
  </sheetViews>
  <sheetFormatPr defaultRowHeight="14.5" x14ac:dyDescent="0.35"/>
  <sheetData>
    <row r="1" spans="1:14" x14ac:dyDescent="0.35">
      <c r="A1" s="82" t="s">
        <v>33</v>
      </c>
      <c r="B1" t="s">
        <v>32</v>
      </c>
      <c r="C1" t="s">
        <v>34</v>
      </c>
      <c r="D1" t="s">
        <v>35</v>
      </c>
      <c r="E1" t="s">
        <v>36</v>
      </c>
      <c r="F1" t="s">
        <v>37</v>
      </c>
      <c r="G1" t="s">
        <v>8</v>
      </c>
      <c r="H1" t="s">
        <v>7</v>
      </c>
      <c r="I1" t="s">
        <v>6</v>
      </c>
      <c r="J1" t="s">
        <v>5</v>
      </c>
      <c r="K1" t="s">
        <v>4</v>
      </c>
      <c r="L1" t="s">
        <v>3</v>
      </c>
      <c r="M1" t="s">
        <v>38</v>
      </c>
      <c r="N1" t="s">
        <v>1</v>
      </c>
    </row>
    <row r="2" spans="1:14" x14ac:dyDescent="0.35">
      <c r="A2">
        <v>15</v>
      </c>
      <c r="B2" t="s">
        <v>39</v>
      </c>
      <c r="C2">
        <v>16</v>
      </c>
      <c r="D2">
        <v>17</v>
      </c>
      <c r="E2">
        <v>6708</v>
      </c>
      <c r="F2">
        <v>513</v>
      </c>
      <c r="G2">
        <v>38</v>
      </c>
      <c r="H2">
        <v>45</v>
      </c>
      <c r="I2">
        <v>42</v>
      </c>
      <c r="J2">
        <v>46</v>
      </c>
      <c r="K2">
        <v>139</v>
      </c>
      <c r="L2">
        <v>75</v>
      </c>
      <c r="M2">
        <v>77</v>
      </c>
      <c r="N2">
        <v>44</v>
      </c>
    </row>
    <row r="3" spans="1:14" x14ac:dyDescent="0.35">
      <c r="A3">
        <v>25</v>
      </c>
      <c r="B3" t="s">
        <v>40</v>
      </c>
      <c r="C3">
        <v>24</v>
      </c>
      <c r="D3">
        <v>28</v>
      </c>
      <c r="E3">
        <v>44326</v>
      </c>
      <c r="F3">
        <v>3573</v>
      </c>
      <c r="G3">
        <v>279</v>
      </c>
      <c r="H3">
        <v>296</v>
      </c>
      <c r="I3">
        <v>290</v>
      </c>
      <c r="J3">
        <v>277</v>
      </c>
      <c r="K3">
        <v>838</v>
      </c>
      <c r="L3">
        <v>542</v>
      </c>
      <c r="M3">
        <v>678</v>
      </c>
      <c r="N3">
        <v>320</v>
      </c>
    </row>
    <row r="4" spans="1:14" x14ac:dyDescent="0.35">
      <c r="A4">
        <v>32</v>
      </c>
      <c r="B4" t="s">
        <v>41</v>
      </c>
      <c r="C4">
        <v>17</v>
      </c>
      <c r="D4">
        <v>18</v>
      </c>
      <c r="E4">
        <v>6748</v>
      </c>
      <c r="F4">
        <v>551</v>
      </c>
      <c r="G4">
        <v>39</v>
      </c>
      <c r="H4">
        <v>50</v>
      </c>
      <c r="I4">
        <v>64</v>
      </c>
      <c r="J4">
        <v>61</v>
      </c>
      <c r="K4">
        <v>94</v>
      </c>
      <c r="L4">
        <v>70</v>
      </c>
      <c r="M4">
        <v>91</v>
      </c>
      <c r="N4">
        <v>70</v>
      </c>
    </row>
    <row r="5" spans="1:14" x14ac:dyDescent="0.35">
      <c r="A5">
        <v>37</v>
      </c>
      <c r="B5" t="s">
        <v>42</v>
      </c>
      <c r="C5">
        <v>6</v>
      </c>
      <c r="D5">
        <v>7</v>
      </c>
      <c r="E5">
        <v>4296</v>
      </c>
      <c r="F5">
        <v>346</v>
      </c>
      <c r="G5">
        <v>26</v>
      </c>
      <c r="H5">
        <v>19</v>
      </c>
      <c r="I5">
        <v>40</v>
      </c>
      <c r="J5">
        <v>51</v>
      </c>
      <c r="K5">
        <v>77</v>
      </c>
      <c r="L5">
        <v>32</v>
      </c>
      <c r="M5">
        <v>60</v>
      </c>
      <c r="N5">
        <v>35</v>
      </c>
    </row>
    <row r="6" spans="1:14" x14ac:dyDescent="0.35">
      <c r="A6">
        <v>48</v>
      </c>
      <c r="B6" t="s">
        <v>42</v>
      </c>
      <c r="C6">
        <v>6</v>
      </c>
      <c r="D6">
        <v>11</v>
      </c>
      <c r="E6">
        <v>6196</v>
      </c>
      <c r="F6">
        <v>501</v>
      </c>
      <c r="G6">
        <v>38</v>
      </c>
      <c r="H6">
        <v>47</v>
      </c>
      <c r="I6">
        <v>44</v>
      </c>
      <c r="J6">
        <v>39</v>
      </c>
      <c r="K6">
        <v>119</v>
      </c>
      <c r="L6">
        <v>74</v>
      </c>
      <c r="M6">
        <v>88</v>
      </c>
      <c r="N6">
        <v>42</v>
      </c>
    </row>
    <row r="7" spans="1:14" x14ac:dyDescent="0.35">
      <c r="A7">
        <v>50</v>
      </c>
      <c r="B7" t="s">
        <v>43</v>
      </c>
      <c r="C7">
        <v>20</v>
      </c>
      <c r="D7">
        <v>24</v>
      </c>
      <c r="E7">
        <v>5967</v>
      </c>
      <c r="F7">
        <v>464</v>
      </c>
      <c r="G7">
        <v>39</v>
      </c>
      <c r="H7">
        <v>48</v>
      </c>
      <c r="I7">
        <v>34</v>
      </c>
      <c r="J7">
        <v>35</v>
      </c>
      <c r="K7">
        <v>109</v>
      </c>
      <c r="L7">
        <v>74</v>
      </c>
      <c r="M7">
        <v>74</v>
      </c>
      <c r="N7">
        <v>41</v>
      </c>
    </row>
    <row r="8" spans="1:14" x14ac:dyDescent="0.35">
      <c r="A8">
        <v>79</v>
      </c>
      <c r="B8" t="s">
        <v>44</v>
      </c>
      <c r="C8">
        <v>4</v>
      </c>
      <c r="D8">
        <v>4</v>
      </c>
      <c r="E8">
        <v>4300</v>
      </c>
      <c r="F8">
        <v>358</v>
      </c>
      <c r="G8">
        <v>15</v>
      </c>
      <c r="H8">
        <v>18</v>
      </c>
      <c r="I8">
        <v>61</v>
      </c>
      <c r="J8">
        <v>71</v>
      </c>
      <c r="K8">
        <v>44</v>
      </c>
      <c r="L8">
        <v>23</v>
      </c>
      <c r="M8">
        <v>53</v>
      </c>
      <c r="N8">
        <v>73</v>
      </c>
    </row>
    <row r="9" spans="1:14" x14ac:dyDescent="0.35">
      <c r="A9">
        <v>84</v>
      </c>
      <c r="B9" t="s">
        <v>43</v>
      </c>
      <c r="C9">
        <v>9</v>
      </c>
      <c r="D9">
        <v>11</v>
      </c>
      <c r="E9">
        <v>3066</v>
      </c>
      <c r="F9">
        <v>244</v>
      </c>
      <c r="G9">
        <v>24</v>
      </c>
      <c r="H9">
        <v>22</v>
      </c>
      <c r="I9">
        <v>23</v>
      </c>
      <c r="J9">
        <v>22</v>
      </c>
      <c r="K9">
        <v>50</v>
      </c>
      <c r="L9">
        <v>38</v>
      </c>
      <c r="M9">
        <v>40</v>
      </c>
      <c r="N9">
        <v>22</v>
      </c>
    </row>
    <row r="10" spans="1:14" x14ac:dyDescent="0.35">
      <c r="A10">
        <v>88</v>
      </c>
      <c r="B10" t="s">
        <v>45</v>
      </c>
      <c r="C10">
        <v>7</v>
      </c>
      <c r="D10">
        <v>7</v>
      </c>
      <c r="E10">
        <v>1608</v>
      </c>
      <c r="F10">
        <v>134</v>
      </c>
      <c r="G10">
        <v>14</v>
      </c>
      <c r="H10">
        <v>14</v>
      </c>
      <c r="I10">
        <v>15</v>
      </c>
      <c r="J10">
        <v>14</v>
      </c>
      <c r="K10">
        <v>21</v>
      </c>
      <c r="L10">
        <v>19</v>
      </c>
      <c r="M10">
        <v>20</v>
      </c>
      <c r="N10">
        <v>15</v>
      </c>
    </row>
    <row r="11" spans="1:14" x14ac:dyDescent="0.35">
      <c r="A11">
        <v>119</v>
      </c>
      <c r="B11" t="s">
        <v>46</v>
      </c>
      <c r="C11">
        <v>11</v>
      </c>
      <c r="D11">
        <v>11</v>
      </c>
      <c r="E11">
        <v>1972</v>
      </c>
      <c r="F11">
        <v>159</v>
      </c>
      <c r="G11">
        <v>9</v>
      </c>
      <c r="H11">
        <v>10</v>
      </c>
      <c r="I11">
        <v>22</v>
      </c>
      <c r="J11">
        <v>24</v>
      </c>
      <c r="K11">
        <v>22</v>
      </c>
      <c r="L11">
        <v>16</v>
      </c>
      <c r="M11">
        <v>22</v>
      </c>
      <c r="N11">
        <v>28</v>
      </c>
    </row>
    <row r="12" spans="1:14" x14ac:dyDescent="0.35">
      <c r="A12">
        <v>125</v>
      </c>
      <c r="B12" t="s">
        <v>44</v>
      </c>
      <c r="C12">
        <v>5</v>
      </c>
      <c r="D12">
        <v>5</v>
      </c>
      <c r="E12">
        <v>978</v>
      </c>
      <c r="F12">
        <v>83</v>
      </c>
      <c r="G12">
        <v>4</v>
      </c>
      <c r="H12">
        <v>4</v>
      </c>
      <c r="I12">
        <v>13</v>
      </c>
      <c r="J12">
        <v>14</v>
      </c>
      <c r="K12">
        <v>10</v>
      </c>
      <c r="L12">
        <v>3</v>
      </c>
      <c r="M12">
        <v>10</v>
      </c>
      <c r="N12">
        <v>23</v>
      </c>
    </row>
    <row r="13" spans="1:14" x14ac:dyDescent="0.35">
      <c r="A13">
        <v>128</v>
      </c>
      <c r="B13" t="s">
        <v>42</v>
      </c>
      <c r="C13">
        <v>7</v>
      </c>
      <c r="D13">
        <v>8</v>
      </c>
      <c r="E13">
        <v>3781</v>
      </c>
      <c r="F13">
        <v>310</v>
      </c>
      <c r="G13">
        <v>20</v>
      </c>
      <c r="H13">
        <v>18</v>
      </c>
      <c r="I13">
        <v>31</v>
      </c>
      <c r="J13">
        <v>51</v>
      </c>
      <c r="K13">
        <v>62</v>
      </c>
      <c r="L13">
        <v>33</v>
      </c>
      <c r="M13">
        <v>50</v>
      </c>
      <c r="N13">
        <v>39</v>
      </c>
    </row>
    <row r="14" spans="1:14" x14ac:dyDescent="0.35">
      <c r="A14">
        <v>130</v>
      </c>
      <c r="B14" t="s">
        <v>47</v>
      </c>
      <c r="C14">
        <v>14</v>
      </c>
      <c r="D14">
        <v>15</v>
      </c>
      <c r="E14">
        <v>4564</v>
      </c>
      <c r="F14">
        <v>364</v>
      </c>
      <c r="G14">
        <v>25</v>
      </c>
      <c r="H14">
        <v>28</v>
      </c>
      <c r="I14">
        <v>24</v>
      </c>
      <c r="J14">
        <v>31</v>
      </c>
      <c r="K14">
        <v>102</v>
      </c>
      <c r="L14">
        <v>56</v>
      </c>
      <c r="M14">
        <v>62</v>
      </c>
      <c r="N14">
        <v>28</v>
      </c>
    </row>
    <row r="15" spans="1:14" x14ac:dyDescent="0.35">
      <c r="A15">
        <v>137</v>
      </c>
      <c r="B15" t="s">
        <v>48</v>
      </c>
      <c r="C15">
        <v>23</v>
      </c>
      <c r="D15">
        <v>23</v>
      </c>
      <c r="E15">
        <v>16477</v>
      </c>
      <c r="F15">
        <v>1251</v>
      </c>
      <c r="G15">
        <v>99</v>
      </c>
      <c r="H15">
        <v>116</v>
      </c>
      <c r="I15">
        <v>94</v>
      </c>
      <c r="J15">
        <v>67</v>
      </c>
      <c r="K15">
        <v>370</v>
      </c>
      <c r="L15">
        <v>185</v>
      </c>
      <c r="M15">
        <v>242</v>
      </c>
      <c r="N15">
        <v>76</v>
      </c>
    </row>
    <row r="16" spans="1:14" x14ac:dyDescent="0.35">
      <c r="A16">
        <v>139</v>
      </c>
      <c r="B16" t="s">
        <v>46</v>
      </c>
      <c r="C16">
        <v>7</v>
      </c>
      <c r="D16">
        <v>7</v>
      </c>
      <c r="E16">
        <v>2994</v>
      </c>
      <c r="F16">
        <v>249</v>
      </c>
      <c r="G16">
        <v>10</v>
      </c>
      <c r="H16">
        <v>18</v>
      </c>
      <c r="I16">
        <v>30</v>
      </c>
      <c r="J16">
        <v>41</v>
      </c>
      <c r="K16">
        <v>27</v>
      </c>
      <c r="L16">
        <v>33</v>
      </c>
      <c r="M16">
        <v>37</v>
      </c>
      <c r="N16">
        <v>49</v>
      </c>
    </row>
    <row r="17" spans="1:14" x14ac:dyDescent="0.35">
      <c r="A17">
        <v>149</v>
      </c>
      <c r="B17" t="s">
        <v>49</v>
      </c>
      <c r="C17">
        <v>15</v>
      </c>
      <c r="D17">
        <v>17</v>
      </c>
      <c r="E17">
        <v>9596</v>
      </c>
      <c r="F17">
        <v>748</v>
      </c>
      <c r="G17">
        <v>70</v>
      </c>
      <c r="H17">
        <v>99</v>
      </c>
      <c r="I17">
        <v>59</v>
      </c>
      <c r="J17">
        <v>80</v>
      </c>
      <c r="K17">
        <v>150</v>
      </c>
      <c r="L17">
        <v>85</v>
      </c>
      <c r="M17">
        <v>111</v>
      </c>
      <c r="N17">
        <v>82</v>
      </c>
    </row>
    <row r="18" spans="1:14" x14ac:dyDescent="0.35">
      <c r="A18">
        <v>150</v>
      </c>
      <c r="B18" t="s">
        <v>43</v>
      </c>
      <c r="C18">
        <v>13</v>
      </c>
      <c r="D18">
        <v>14</v>
      </c>
      <c r="E18">
        <v>4985</v>
      </c>
      <c r="F18">
        <v>409</v>
      </c>
      <c r="G18">
        <v>35</v>
      </c>
      <c r="H18">
        <v>35</v>
      </c>
      <c r="I18">
        <v>31</v>
      </c>
      <c r="J18">
        <v>37</v>
      </c>
      <c r="K18">
        <v>103</v>
      </c>
      <c r="L18">
        <v>64</v>
      </c>
      <c r="M18">
        <v>62</v>
      </c>
      <c r="N18">
        <v>42</v>
      </c>
    </row>
    <row r="19" spans="1:14" x14ac:dyDescent="0.35">
      <c r="A19">
        <v>172</v>
      </c>
      <c r="B19" t="s">
        <v>50</v>
      </c>
      <c r="C19">
        <v>10</v>
      </c>
      <c r="D19">
        <v>10</v>
      </c>
      <c r="E19">
        <v>2374</v>
      </c>
      <c r="F19">
        <v>187</v>
      </c>
      <c r="G19">
        <v>13</v>
      </c>
      <c r="H19">
        <v>17</v>
      </c>
      <c r="I19">
        <v>15</v>
      </c>
      <c r="J19">
        <v>13</v>
      </c>
      <c r="K19">
        <v>57</v>
      </c>
      <c r="L19">
        <v>27</v>
      </c>
      <c r="M19">
        <v>32</v>
      </c>
      <c r="N19">
        <v>11</v>
      </c>
    </row>
    <row r="20" spans="1:14" x14ac:dyDescent="0.35">
      <c r="A20">
        <v>178</v>
      </c>
      <c r="B20" t="s">
        <v>43</v>
      </c>
      <c r="C20">
        <v>16</v>
      </c>
      <c r="D20">
        <v>17</v>
      </c>
      <c r="E20">
        <v>9262</v>
      </c>
      <c r="F20">
        <v>759</v>
      </c>
      <c r="G20">
        <v>59</v>
      </c>
      <c r="H20">
        <v>50</v>
      </c>
      <c r="I20">
        <v>54</v>
      </c>
      <c r="J20">
        <v>50</v>
      </c>
      <c r="K20">
        <v>202</v>
      </c>
      <c r="L20">
        <v>125</v>
      </c>
      <c r="M20">
        <v>144</v>
      </c>
      <c r="N20">
        <v>71</v>
      </c>
    </row>
    <row r="21" spans="1:14" x14ac:dyDescent="0.35">
      <c r="A21">
        <v>192</v>
      </c>
      <c r="B21" t="s">
        <v>49</v>
      </c>
      <c r="C21">
        <v>5</v>
      </c>
      <c r="D21">
        <v>6</v>
      </c>
      <c r="E21">
        <v>2822</v>
      </c>
      <c r="F21">
        <v>218</v>
      </c>
      <c r="G21">
        <v>13</v>
      </c>
      <c r="H21">
        <v>20</v>
      </c>
      <c r="I21">
        <v>20</v>
      </c>
      <c r="J21">
        <v>30</v>
      </c>
      <c r="K21">
        <v>37</v>
      </c>
      <c r="L21">
        <v>28</v>
      </c>
      <c r="M21">
        <v>33</v>
      </c>
      <c r="N21">
        <v>35</v>
      </c>
    </row>
    <row r="22" spans="1:14" x14ac:dyDescent="0.35">
      <c r="A22">
        <v>198</v>
      </c>
      <c r="B22" t="s">
        <v>46</v>
      </c>
      <c r="C22">
        <v>12</v>
      </c>
      <c r="D22">
        <v>17</v>
      </c>
      <c r="E22">
        <v>8852</v>
      </c>
      <c r="F22">
        <v>723</v>
      </c>
      <c r="G22">
        <v>52</v>
      </c>
      <c r="H22">
        <v>46</v>
      </c>
      <c r="I22">
        <v>89</v>
      </c>
      <c r="J22">
        <v>105</v>
      </c>
      <c r="K22">
        <v>93</v>
      </c>
      <c r="L22">
        <v>99</v>
      </c>
      <c r="M22">
        <v>119</v>
      </c>
      <c r="N22">
        <v>105</v>
      </c>
    </row>
    <row r="23" spans="1:14" x14ac:dyDescent="0.35">
      <c r="A23">
        <v>207</v>
      </c>
      <c r="B23" t="s">
        <v>46</v>
      </c>
      <c r="C23">
        <v>12</v>
      </c>
      <c r="D23">
        <v>14</v>
      </c>
      <c r="E23">
        <v>2331</v>
      </c>
      <c r="F23">
        <v>181</v>
      </c>
      <c r="G23">
        <v>16</v>
      </c>
      <c r="H23">
        <v>15</v>
      </c>
      <c r="I23">
        <v>24</v>
      </c>
      <c r="J23">
        <v>26</v>
      </c>
      <c r="K23">
        <v>20</v>
      </c>
      <c r="L23">
        <v>21</v>
      </c>
      <c r="M23">
        <v>28</v>
      </c>
      <c r="N23">
        <v>24</v>
      </c>
    </row>
    <row r="24" spans="1:14" x14ac:dyDescent="0.35">
      <c r="A24">
        <v>220</v>
      </c>
      <c r="B24" t="s">
        <v>42</v>
      </c>
      <c r="C24">
        <v>11</v>
      </c>
      <c r="D24">
        <v>18</v>
      </c>
      <c r="E24">
        <v>2306</v>
      </c>
      <c r="F24">
        <v>177</v>
      </c>
      <c r="G24">
        <v>12</v>
      </c>
      <c r="H24">
        <v>15</v>
      </c>
      <c r="I24">
        <v>20</v>
      </c>
      <c r="J24">
        <v>29</v>
      </c>
      <c r="K24">
        <v>37</v>
      </c>
      <c r="L24">
        <v>19</v>
      </c>
      <c r="M24">
        <v>24</v>
      </c>
      <c r="N24">
        <v>21</v>
      </c>
    </row>
    <row r="25" spans="1:14" x14ac:dyDescent="0.35">
      <c r="A25">
        <v>235</v>
      </c>
      <c r="B25" t="s">
        <v>44</v>
      </c>
      <c r="C25">
        <v>7</v>
      </c>
      <c r="D25">
        <v>9</v>
      </c>
      <c r="E25">
        <v>2943</v>
      </c>
      <c r="F25">
        <v>236</v>
      </c>
      <c r="G25">
        <v>13</v>
      </c>
      <c r="H25">
        <v>12</v>
      </c>
      <c r="I25">
        <v>39</v>
      </c>
      <c r="J25">
        <v>41</v>
      </c>
      <c r="K25">
        <v>32</v>
      </c>
      <c r="L25">
        <v>12</v>
      </c>
      <c r="M25">
        <v>39</v>
      </c>
      <c r="N25">
        <v>43</v>
      </c>
    </row>
    <row r="26" spans="1:14" x14ac:dyDescent="0.35">
      <c r="A26">
        <v>288</v>
      </c>
      <c r="B26" t="s">
        <v>51</v>
      </c>
      <c r="C26">
        <v>5</v>
      </c>
      <c r="D26">
        <v>5</v>
      </c>
      <c r="E26">
        <v>676</v>
      </c>
      <c r="F26">
        <v>55</v>
      </c>
      <c r="G26">
        <v>2</v>
      </c>
      <c r="H26">
        <v>4</v>
      </c>
      <c r="I26">
        <v>5</v>
      </c>
      <c r="J26">
        <v>10</v>
      </c>
      <c r="K26">
        <v>10</v>
      </c>
      <c r="L26">
        <v>6</v>
      </c>
      <c r="M26">
        <v>10</v>
      </c>
      <c r="N26">
        <v>8</v>
      </c>
    </row>
    <row r="27" spans="1:14" x14ac:dyDescent="0.35">
      <c r="A27">
        <v>289</v>
      </c>
      <c r="B27" t="s">
        <v>51</v>
      </c>
      <c r="C27">
        <v>3</v>
      </c>
      <c r="D27">
        <v>7</v>
      </c>
      <c r="E27">
        <v>1777</v>
      </c>
      <c r="F27">
        <v>129</v>
      </c>
      <c r="G27">
        <v>11</v>
      </c>
      <c r="H27">
        <v>11</v>
      </c>
      <c r="I27">
        <v>13</v>
      </c>
      <c r="J27">
        <v>11</v>
      </c>
      <c r="K27">
        <v>28</v>
      </c>
      <c r="L27">
        <v>19</v>
      </c>
      <c r="M27">
        <v>20</v>
      </c>
      <c r="N27">
        <v>12</v>
      </c>
    </row>
    <row r="28" spans="1:14" x14ac:dyDescent="0.35">
      <c r="A28">
        <v>290</v>
      </c>
      <c r="B28" t="s">
        <v>42</v>
      </c>
      <c r="C28">
        <v>12</v>
      </c>
      <c r="D28">
        <v>13</v>
      </c>
      <c r="E28">
        <v>1223</v>
      </c>
      <c r="F28">
        <v>76</v>
      </c>
      <c r="G28">
        <v>5</v>
      </c>
      <c r="H28">
        <v>4</v>
      </c>
      <c r="I28">
        <v>8</v>
      </c>
      <c r="J28">
        <v>12</v>
      </c>
      <c r="K28">
        <v>16</v>
      </c>
      <c r="L28">
        <v>8</v>
      </c>
      <c r="M28">
        <v>12</v>
      </c>
      <c r="N28">
        <v>9</v>
      </c>
    </row>
    <row r="29" spans="1:14" x14ac:dyDescent="0.35">
      <c r="A29">
        <v>299</v>
      </c>
      <c r="B29" t="s">
        <v>52</v>
      </c>
      <c r="C29">
        <v>21</v>
      </c>
      <c r="D29">
        <v>22</v>
      </c>
      <c r="E29">
        <v>15608</v>
      </c>
      <c r="F29">
        <v>1256</v>
      </c>
      <c r="G29">
        <v>103</v>
      </c>
      <c r="H29">
        <v>100</v>
      </c>
      <c r="I29">
        <v>104</v>
      </c>
      <c r="J29">
        <v>96</v>
      </c>
      <c r="K29">
        <v>333</v>
      </c>
      <c r="L29">
        <v>169</v>
      </c>
      <c r="M29">
        <v>224</v>
      </c>
      <c r="N29">
        <v>109</v>
      </c>
    </row>
    <row r="30" spans="1:14" x14ac:dyDescent="0.35">
      <c r="A30">
        <v>306</v>
      </c>
      <c r="B30" t="s">
        <v>42</v>
      </c>
      <c r="C30">
        <v>5</v>
      </c>
      <c r="D30">
        <v>6</v>
      </c>
      <c r="E30">
        <v>2427</v>
      </c>
      <c r="F30">
        <v>197</v>
      </c>
      <c r="G30">
        <v>13</v>
      </c>
      <c r="H30">
        <v>13</v>
      </c>
      <c r="I30">
        <v>23</v>
      </c>
      <c r="J30">
        <v>25</v>
      </c>
      <c r="K30">
        <v>46</v>
      </c>
      <c r="L30">
        <v>20</v>
      </c>
      <c r="M30">
        <v>32</v>
      </c>
      <c r="N30">
        <v>21</v>
      </c>
    </row>
    <row r="31" spans="1:14" x14ac:dyDescent="0.35">
      <c r="A31">
        <v>323</v>
      </c>
      <c r="B31" t="s">
        <v>46</v>
      </c>
      <c r="C31">
        <v>5</v>
      </c>
      <c r="D31">
        <v>5</v>
      </c>
      <c r="E31">
        <v>1076</v>
      </c>
      <c r="F31">
        <v>89</v>
      </c>
      <c r="G31">
        <v>6</v>
      </c>
      <c r="H31">
        <v>9</v>
      </c>
      <c r="I31">
        <v>8</v>
      </c>
      <c r="J31">
        <v>16</v>
      </c>
      <c r="K31">
        <v>9</v>
      </c>
      <c r="L31">
        <v>14</v>
      </c>
      <c r="M31">
        <v>13</v>
      </c>
      <c r="N31">
        <v>14</v>
      </c>
    </row>
    <row r="32" spans="1:14" x14ac:dyDescent="0.35">
      <c r="A32">
        <v>325</v>
      </c>
      <c r="B32" t="s">
        <v>42</v>
      </c>
      <c r="C32">
        <v>8</v>
      </c>
      <c r="D32">
        <v>15</v>
      </c>
      <c r="E32">
        <v>5667</v>
      </c>
      <c r="F32">
        <v>466</v>
      </c>
      <c r="G32">
        <v>29</v>
      </c>
      <c r="H32">
        <v>30</v>
      </c>
      <c r="I32">
        <v>61</v>
      </c>
      <c r="J32">
        <v>78</v>
      </c>
      <c r="K32">
        <v>89</v>
      </c>
      <c r="L32">
        <v>45</v>
      </c>
      <c r="M32">
        <v>81</v>
      </c>
      <c r="N32">
        <v>44</v>
      </c>
    </row>
    <row r="33" spans="1:14" x14ac:dyDescent="0.35">
      <c r="A33">
        <v>334</v>
      </c>
      <c r="B33" t="s">
        <v>53</v>
      </c>
      <c r="C33">
        <v>5</v>
      </c>
      <c r="D33">
        <v>6</v>
      </c>
      <c r="E33">
        <v>2712</v>
      </c>
      <c r="F33">
        <v>226</v>
      </c>
      <c r="G33">
        <v>7</v>
      </c>
      <c r="H33">
        <v>13</v>
      </c>
      <c r="I33">
        <v>37</v>
      </c>
      <c r="J33">
        <v>43</v>
      </c>
      <c r="K33">
        <v>29</v>
      </c>
      <c r="L33">
        <v>22</v>
      </c>
      <c r="M33">
        <v>47</v>
      </c>
      <c r="N33">
        <v>28</v>
      </c>
    </row>
    <row r="34" spans="1:14" x14ac:dyDescent="0.35">
      <c r="A34">
        <v>353</v>
      </c>
      <c r="B34" t="s">
        <v>41</v>
      </c>
      <c r="C34">
        <v>12</v>
      </c>
      <c r="D34">
        <v>15</v>
      </c>
      <c r="E34">
        <v>1454</v>
      </c>
      <c r="F34">
        <v>115</v>
      </c>
      <c r="G34">
        <v>5</v>
      </c>
      <c r="H34">
        <v>6</v>
      </c>
      <c r="I34">
        <v>17</v>
      </c>
      <c r="J34">
        <v>21</v>
      </c>
      <c r="K34">
        <v>13</v>
      </c>
      <c r="L34">
        <v>12</v>
      </c>
      <c r="M34">
        <v>20</v>
      </c>
      <c r="N34">
        <v>17</v>
      </c>
    </row>
    <row r="35" spans="1:14" x14ac:dyDescent="0.35">
      <c r="A35">
        <v>387</v>
      </c>
      <c r="B35" t="s">
        <v>42</v>
      </c>
      <c r="C35">
        <v>34</v>
      </c>
      <c r="D35">
        <v>45</v>
      </c>
      <c r="E35">
        <v>19121</v>
      </c>
      <c r="F35">
        <v>1541</v>
      </c>
      <c r="G35">
        <v>100</v>
      </c>
      <c r="H35">
        <v>90</v>
      </c>
      <c r="I35">
        <v>184</v>
      </c>
      <c r="J35">
        <v>235</v>
      </c>
      <c r="K35">
        <v>323</v>
      </c>
      <c r="L35">
        <v>140</v>
      </c>
      <c r="M35">
        <v>232</v>
      </c>
      <c r="N35">
        <v>187</v>
      </c>
    </row>
    <row r="36" spans="1:14" x14ac:dyDescent="0.35">
      <c r="A36">
        <v>392</v>
      </c>
      <c r="B36" t="s">
        <v>40</v>
      </c>
      <c r="C36">
        <v>27</v>
      </c>
      <c r="D36">
        <v>30</v>
      </c>
      <c r="E36">
        <v>15923</v>
      </c>
      <c r="F36">
        <v>1299</v>
      </c>
      <c r="G36">
        <v>106</v>
      </c>
      <c r="H36">
        <v>103</v>
      </c>
      <c r="I36">
        <v>115</v>
      </c>
      <c r="J36">
        <v>107</v>
      </c>
      <c r="K36">
        <v>281</v>
      </c>
      <c r="L36">
        <v>198</v>
      </c>
      <c r="M36">
        <v>238</v>
      </c>
      <c r="N36">
        <v>120</v>
      </c>
    </row>
    <row r="37" spans="1:14" x14ac:dyDescent="0.35">
      <c r="A37">
        <v>401</v>
      </c>
      <c r="B37" t="s">
        <v>40</v>
      </c>
      <c r="C37">
        <v>4</v>
      </c>
      <c r="D37">
        <v>9</v>
      </c>
      <c r="E37">
        <v>1500</v>
      </c>
      <c r="F37">
        <v>125</v>
      </c>
      <c r="G37">
        <v>9</v>
      </c>
      <c r="H37">
        <v>10</v>
      </c>
      <c r="I37">
        <v>12</v>
      </c>
      <c r="J37">
        <v>9</v>
      </c>
      <c r="K37">
        <v>27</v>
      </c>
      <c r="L37">
        <v>18</v>
      </c>
      <c r="M37">
        <v>26</v>
      </c>
      <c r="N37">
        <v>12</v>
      </c>
    </row>
    <row r="38" spans="1:14" x14ac:dyDescent="0.35">
      <c r="A38">
        <v>423</v>
      </c>
      <c r="B38" t="s">
        <v>45</v>
      </c>
      <c r="C38">
        <v>30</v>
      </c>
      <c r="D38">
        <v>34</v>
      </c>
      <c r="E38">
        <v>7173</v>
      </c>
      <c r="F38">
        <v>590</v>
      </c>
      <c r="G38">
        <v>36</v>
      </c>
      <c r="H38">
        <v>42</v>
      </c>
      <c r="I38">
        <v>88</v>
      </c>
      <c r="J38">
        <v>113</v>
      </c>
      <c r="K38">
        <v>59</v>
      </c>
      <c r="L38">
        <v>64</v>
      </c>
      <c r="M38">
        <v>95</v>
      </c>
      <c r="N38">
        <v>82</v>
      </c>
    </row>
    <row r="39" spans="1:14" x14ac:dyDescent="0.35">
      <c r="A39">
        <v>425</v>
      </c>
      <c r="B39" t="s">
        <v>49</v>
      </c>
      <c r="C39">
        <v>8</v>
      </c>
      <c r="D39">
        <v>8</v>
      </c>
      <c r="E39">
        <v>2914</v>
      </c>
      <c r="F39">
        <v>232</v>
      </c>
      <c r="G39">
        <v>12</v>
      </c>
      <c r="H39">
        <v>10</v>
      </c>
      <c r="I39">
        <v>29</v>
      </c>
      <c r="J39">
        <v>37</v>
      </c>
      <c r="K39">
        <v>44</v>
      </c>
      <c r="L39">
        <v>23</v>
      </c>
      <c r="M39">
        <v>45</v>
      </c>
      <c r="N39">
        <v>30</v>
      </c>
    </row>
    <row r="40" spans="1:14" x14ac:dyDescent="0.35">
      <c r="A40">
        <v>471</v>
      </c>
      <c r="B40" t="s">
        <v>44</v>
      </c>
      <c r="C40">
        <v>13</v>
      </c>
      <c r="D40">
        <v>14</v>
      </c>
      <c r="E40">
        <v>5039</v>
      </c>
      <c r="F40">
        <v>415</v>
      </c>
      <c r="G40">
        <v>30</v>
      </c>
      <c r="H40">
        <v>30</v>
      </c>
      <c r="I40">
        <v>69</v>
      </c>
      <c r="J40">
        <v>64</v>
      </c>
      <c r="K40">
        <v>54</v>
      </c>
      <c r="L40">
        <v>41</v>
      </c>
      <c r="M40">
        <v>59</v>
      </c>
      <c r="N40">
        <v>68</v>
      </c>
    </row>
    <row r="41" spans="1:14" x14ac:dyDescent="0.35">
      <c r="A41">
        <v>480</v>
      </c>
      <c r="B41" t="s">
        <v>44</v>
      </c>
      <c r="C41">
        <v>6</v>
      </c>
      <c r="D41">
        <v>6</v>
      </c>
      <c r="E41">
        <v>922</v>
      </c>
      <c r="F41">
        <v>66</v>
      </c>
      <c r="G41">
        <v>2</v>
      </c>
      <c r="H41">
        <v>3</v>
      </c>
      <c r="I41">
        <v>14</v>
      </c>
      <c r="J41">
        <v>13</v>
      </c>
      <c r="K41">
        <v>7</v>
      </c>
      <c r="L41">
        <v>6</v>
      </c>
      <c r="M41">
        <v>9</v>
      </c>
      <c r="N41">
        <v>12</v>
      </c>
    </row>
    <row r="42" spans="1:14" x14ac:dyDescent="0.35">
      <c r="A42">
        <v>483</v>
      </c>
      <c r="B42" t="s">
        <v>49</v>
      </c>
      <c r="C42">
        <v>47</v>
      </c>
      <c r="D42">
        <v>53</v>
      </c>
      <c r="E42">
        <v>17593</v>
      </c>
      <c r="F42">
        <v>1435</v>
      </c>
      <c r="G42">
        <v>128</v>
      </c>
      <c r="H42">
        <v>115</v>
      </c>
      <c r="I42">
        <v>183</v>
      </c>
      <c r="J42">
        <v>191</v>
      </c>
      <c r="K42">
        <v>257</v>
      </c>
      <c r="L42">
        <v>157</v>
      </c>
      <c r="M42">
        <v>237</v>
      </c>
      <c r="N42">
        <v>157</v>
      </c>
    </row>
    <row r="43" spans="1:14" x14ac:dyDescent="0.35">
      <c r="A43">
        <v>506</v>
      </c>
      <c r="B43" t="s">
        <v>53</v>
      </c>
      <c r="C43">
        <v>4</v>
      </c>
      <c r="D43">
        <v>5</v>
      </c>
      <c r="E43">
        <v>710</v>
      </c>
      <c r="F43">
        <v>57</v>
      </c>
      <c r="G43">
        <v>3</v>
      </c>
      <c r="H43">
        <v>4</v>
      </c>
      <c r="I43">
        <v>7</v>
      </c>
      <c r="J43">
        <v>10</v>
      </c>
      <c r="K43">
        <v>8</v>
      </c>
      <c r="L43">
        <v>7</v>
      </c>
      <c r="M43">
        <v>9</v>
      </c>
      <c r="N43">
        <v>9</v>
      </c>
    </row>
    <row r="44" spans="1:14" x14ac:dyDescent="0.35">
      <c r="A44">
        <v>508</v>
      </c>
      <c r="B44" t="s">
        <v>41</v>
      </c>
      <c r="C44">
        <v>9</v>
      </c>
      <c r="D44">
        <v>9</v>
      </c>
      <c r="E44">
        <v>6209</v>
      </c>
      <c r="F44">
        <v>495</v>
      </c>
      <c r="G44">
        <v>36</v>
      </c>
      <c r="H44">
        <v>46</v>
      </c>
      <c r="I44">
        <v>53</v>
      </c>
      <c r="J44">
        <v>48</v>
      </c>
      <c r="K44">
        <v>88</v>
      </c>
      <c r="L44">
        <v>77</v>
      </c>
      <c r="M44">
        <v>90</v>
      </c>
      <c r="N44">
        <v>52</v>
      </c>
    </row>
    <row r="45" spans="1:14" x14ac:dyDescent="0.35">
      <c r="A45">
        <v>513</v>
      </c>
      <c r="B45" t="s">
        <v>41</v>
      </c>
      <c r="C45">
        <v>20</v>
      </c>
      <c r="D45">
        <v>20</v>
      </c>
      <c r="E45">
        <v>4593</v>
      </c>
      <c r="F45">
        <v>377</v>
      </c>
      <c r="G45">
        <v>34</v>
      </c>
      <c r="H45">
        <v>31</v>
      </c>
      <c r="I45">
        <v>50</v>
      </c>
      <c r="J45">
        <v>48</v>
      </c>
      <c r="K45">
        <v>52</v>
      </c>
      <c r="L45">
        <v>52</v>
      </c>
      <c r="M45">
        <v>62</v>
      </c>
      <c r="N45">
        <v>43</v>
      </c>
    </row>
    <row r="46" spans="1:14" x14ac:dyDescent="0.35">
      <c r="A46">
        <v>517</v>
      </c>
      <c r="B46" t="s">
        <v>41</v>
      </c>
      <c r="C46">
        <v>5</v>
      </c>
      <c r="D46">
        <v>5</v>
      </c>
      <c r="E46">
        <v>2814</v>
      </c>
      <c r="F46">
        <v>232</v>
      </c>
      <c r="G46">
        <v>10</v>
      </c>
      <c r="H46">
        <v>10</v>
      </c>
      <c r="I46">
        <v>38</v>
      </c>
      <c r="J46">
        <v>46</v>
      </c>
      <c r="K46">
        <v>30</v>
      </c>
      <c r="L46">
        <v>19</v>
      </c>
      <c r="M46">
        <v>45</v>
      </c>
      <c r="N46">
        <v>34</v>
      </c>
    </row>
    <row r="47" spans="1:14" x14ac:dyDescent="0.35">
      <c r="A47">
        <v>521</v>
      </c>
      <c r="B47" t="s">
        <v>53</v>
      </c>
      <c r="C47">
        <v>23</v>
      </c>
      <c r="D47">
        <v>27</v>
      </c>
      <c r="E47">
        <v>14388</v>
      </c>
      <c r="F47">
        <v>1191</v>
      </c>
      <c r="G47">
        <v>99</v>
      </c>
      <c r="H47">
        <v>90</v>
      </c>
      <c r="I47">
        <v>139</v>
      </c>
      <c r="J47">
        <v>125</v>
      </c>
      <c r="K47">
        <v>150</v>
      </c>
      <c r="L47">
        <v>200</v>
      </c>
      <c r="M47">
        <v>232</v>
      </c>
      <c r="N47">
        <v>147</v>
      </c>
    </row>
    <row r="48" spans="1:14" x14ac:dyDescent="0.35">
      <c r="A48">
        <v>523</v>
      </c>
      <c r="B48" t="s">
        <v>42</v>
      </c>
      <c r="C48">
        <v>12</v>
      </c>
      <c r="D48">
        <v>14</v>
      </c>
      <c r="E48">
        <v>4770</v>
      </c>
      <c r="F48">
        <v>371</v>
      </c>
      <c r="G48">
        <v>25</v>
      </c>
      <c r="H48">
        <v>26</v>
      </c>
      <c r="I48">
        <v>45</v>
      </c>
      <c r="J48">
        <v>48</v>
      </c>
      <c r="K48">
        <v>81</v>
      </c>
      <c r="L48">
        <v>38</v>
      </c>
      <c r="M48">
        <v>64</v>
      </c>
      <c r="N48">
        <v>39</v>
      </c>
    </row>
    <row r="49" spans="1:14" x14ac:dyDescent="0.35">
      <c r="A49">
        <v>532</v>
      </c>
      <c r="B49" t="s">
        <v>48</v>
      </c>
      <c r="C49">
        <v>12</v>
      </c>
      <c r="D49">
        <v>13</v>
      </c>
      <c r="E49">
        <v>3904</v>
      </c>
      <c r="F49">
        <v>289</v>
      </c>
      <c r="G49">
        <v>24</v>
      </c>
      <c r="H49">
        <v>24</v>
      </c>
      <c r="I49">
        <v>24</v>
      </c>
      <c r="J49">
        <v>19</v>
      </c>
      <c r="K49">
        <v>86</v>
      </c>
      <c r="L49">
        <v>40</v>
      </c>
      <c r="M49">
        <v>49</v>
      </c>
      <c r="N49">
        <v>22</v>
      </c>
    </row>
    <row r="50" spans="1:14" x14ac:dyDescent="0.35">
      <c r="A50">
        <v>569</v>
      </c>
      <c r="B50" t="s">
        <v>52</v>
      </c>
      <c r="C50">
        <v>3</v>
      </c>
      <c r="D50">
        <v>5</v>
      </c>
      <c r="E50">
        <v>4625</v>
      </c>
      <c r="F50">
        <v>380</v>
      </c>
      <c r="G50">
        <v>31</v>
      </c>
      <c r="H50">
        <v>32</v>
      </c>
      <c r="I50">
        <v>32</v>
      </c>
      <c r="J50">
        <v>22</v>
      </c>
      <c r="K50">
        <v>107</v>
      </c>
      <c r="L50">
        <v>49</v>
      </c>
      <c r="M50">
        <v>72</v>
      </c>
      <c r="N50">
        <v>32</v>
      </c>
    </row>
    <row r="51" spans="1:14" x14ac:dyDescent="0.35">
      <c r="A51">
        <v>571</v>
      </c>
      <c r="B51" t="s">
        <v>42</v>
      </c>
      <c r="C51">
        <v>5</v>
      </c>
      <c r="D51">
        <v>5</v>
      </c>
      <c r="E51">
        <v>2364</v>
      </c>
      <c r="F51">
        <v>190</v>
      </c>
      <c r="G51">
        <v>9</v>
      </c>
      <c r="H51">
        <v>9</v>
      </c>
      <c r="I51">
        <v>18</v>
      </c>
      <c r="J51">
        <v>21</v>
      </c>
      <c r="K51">
        <v>38</v>
      </c>
      <c r="L51">
        <v>19</v>
      </c>
      <c r="M51">
        <v>38</v>
      </c>
      <c r="N51">
        <v>28</v>
      </c>
    </row>
    <row r="52" spans="1:14" x14ac:dyDescent="0.35">
      <c r="A52">
        <v>590</v>
      </c>
      <c r="B52" t="s">
        <v>52</v>
      </c>
      <c r="C52">
        <v>11</v>
      </c>
      <c r="D52">
        <v>11</v>
      </c>
      <c r="E52">
        <v>3323</v>
      </c>
      <c r="F52">
        <v>258</v>
      </c>
      <c r="G52">
        <v>17</v>
      </c>
      <c r="H52">
        <v>17</v>
      </c>
      <c r="I52">
        <v>29</v>
      </c>
      <c r="J52">
        <v>39</v>
      </c>
      <c r="K52">
        <v>40</v>
      </c>
      <c r="L52">
        <v>29</v>
      </c>
      <c r="M52">
        <v>39</v>
      </c>
      <c r="N52">
        <v>42</v>
      </c>
    </row>
    <row r="53" spans="1:14" x14ac:dyDescent="0.35">
      <c r="A53">
        <v>613</v>
      </c>
      <c r="B53" t="s">
        <v>42</v>
      </c>
      <c r="C53">
        <v>5</v>
      </c>
      <c r="D53">
        <v>7</v>
      </c>
      <c r="E53">
        <v>2791</v>
      </c>
      <c r="F53">
        <v>205</v>
      </c>
      <c r="G53">
        <v>16</v>
      </c>
      <c r="H53">
        <v>11</v>
      </c>
      <c r="I53">
        <v>22</v>
      </c>
      <c r="J53">
        <v>42</v>
      </c>
      <c r="K53">
        <v>45</v>
      </c>
      <c r="L53">
        <v>21</v>
      </c>
      <c r="M53">
        <v>27</v>
      </c>
      <c r="N53">
        <v>22</v>
      </c>
    </row>
    <row r="54" spans="1:14" x14ac:dyDescent="0.35">
      <c r="A54">
        <v>622</v>
      </c>
      <c r="B54" t="s">
        <v>48</v>
      </c>
      <c r="C54">
        <v>28</v>
      </c>
      <c r="D54">
        <v>37</v>
      </c>
      <c r="E54">
        <v>11920</v>
      </c>
      <c r="F54">
        <v>872</v>
      </c>
      <c r="G54">
        <v>69</v>
      </c>
      <c r="H54">
        <v>68</v>
      </c>
      <c r="I54">
        <v>72</v>
      </c>
      <c r="J54">
        <v>58</v>
      </c>
      <c r="K54">
        <v>240</v>
      </c>
      <c r="L54">
        <v>138</v>
      </c>
      <c r="M54">
        <v>154</v>
      </c>
      <c r="N54">
        <v>67</v>
      </c>
    </row>
    <row r="55" spans="1:14" x14ac:dyDescent="0.35">
      <c r="A55">
        <v>628</v>
      </c>
      <c r="B55" t="s">
        <v>44</v>
      </c>
      <c r="C55">
        <v>6</v>
      </c>
      <c r="D55">
        <v>8</v>
      </c>
      <c r="E55">
        <v>1092</v>
      </c>
      <c r="F55">
        <v>91</v>
      </c>
      <c r="G55">
        <v>3</v>
      </c>
      <c r="H55">
        <v>2</v>
      </c>
      <c r="I55">
        <v>15</v>
      </c>
      <c r="J55">
        <v>18</v>
      </c>
      <c r="K55">
        <v>13</v>
      </c>
      <c r="L55">
        <v>9</v>
      </c>
      <c r="M55">
        <v>15</v>
      </c>
      <c r="N55">
        <v>16</v>
      </c>
    </row>
    <row r="56" spans="1:14" x14ac:dyDescent="0.35">
      <c r="A56">
        <v>635</v>
      </c>
      <c r="B56" t="s">
        <v>41</v>
      </c>
      <c r="C56">
        <v>16</v>
      </c>
      <c r="D56">
        <v>17</v>
      </c>
      <c r="E56">
        <v>7520</v>
      </c>
      <c r="F56">
        <v>586</v>
      </c>
      <c r="G56">
        <v>31</v>
      </c>
      <c r="H56">
        <v>28</v>
      </c>
      <c r="I56">
        <v>92</v>
      </c>
      <c r="J56">
        <v>98</v>
      </c>
      <c r="K56">
        <v>79</v>
      </c>
      <c r="L56">
        <v>67</v>
      </c>
      <c r="M56">
        <v>98</v>
      </c>
      <c r="N56">
        <v>85</v>
      </c>
    </row>
    <row r="57" spans="1:14" x14ac:dyDescent="0.35">
      <c r="A57">
        <v>640</v>
      </c>
      <c r="B57" t="s">
        <v>44</v>
      </c>
      <c r="C57">
        <v>2</v>
      </c>
      <c r="D57">
        <v>2</v>
      </c>
      <c r="E57">
        <v>3612</v>
      </c>
      <c r="F57">
        <v>302</v>
      </c>
      <c r="G57">
        <v>20</v>
      </c>
      <c r="H57">
        <v>19</v>
      </c>
      <c r="I57">
        <v>42</v>
      </c>
      <c r="J57">
        <v>55</v>
      </c>
      <c r="K57">
        <v>38</v>
      </c>
      <c r="L57">
        <v>24</v>
      </c>
      <c r="M57">
        <v>45</v>
      </c>
      <c r="N57">
        <v>60</v>
      </c>
    </row>
    <row r="58" spans="1:14" x14ac:dyDescent="0.35">
      <c r="A58">
        <v>652</v>
      </c>
      <c r="B58" t="s">
        <v>52</v>
      </c>
      <c r="C58">
        <v>34</v>
      </c>
      <c r="D58">
        <v>35</v>
      </c>
      <c r="E58">
        <v>30057</v>
      </c>
      <c r="F58">
        <v>2418</v>
      </c>
      <c r="G58">
        <v>197</v>
      </c>
      <c r="H58">
        <v>216</v>
      </c>
      <c r="I58">
        <v>217</v>
      </c>
      <c r="J58">
        <v>186</v>
      </c>
      <c r="K58">
        <v>597</v>
      </c>
      <c r="L58">
        <v>331</v>
      </c>
      <c r="M58">
        <v>456</v>
      </c>
      <c r="N58">
        <v>194</v>
      </c>
    </row>
    <row r="59" spans="1:14" x14ac:dyDescent="0.35">
      <c r="A59">
        <v>672</v>
      </c>
      <c r="B59" t="s">
        <v>51</v>
      </c>
      <c r="C59">
        <v>17</v>
      </c>
      <c r="D59">
        <v>21</v>
      </c>
      <c r="E59">
        <v>7911</v>
      </c>
      <c r="F59">
        <v>640</v>
      </c>
      <c r="G59">
        <v>37</v>
      </c>
      <c r="H59">
        <v>41</v>
      </c>
      <c r="I59">
        <v>45</v>
      </c>
      <c r="J59">
        <v>49</v>
      </c>
      <c r="K59">
        <v>187</v>
      </c>
      <c r="L59">
        <v>104</v>
      </c>
      <c r="M59">
        <v>115</v>
      </c>
      <c r="N59">
        <v>58</v>
      </c>
    </row>
    <row r="60" spans="1:14" x14ac:dyDescent="0.35">
      <c r="A60">
        <v>689</v>
      </c>
      <c r="B60" t="s">
        <v>42</v>
      </c>
      <c r="C60">
        <v>6</v>
      </c>
      <c r="D60">
        <v>7</v>
      </c>
      <c r="E60">
        <v>2916</v>
      </c>
      <c r="F60">
        <v>243</v>
      </c>
      <c r="G60">
        <v>13</v>
      </c>
      <c r="H60">
        <v>15</v>
      </c>
      <c r="I60">
        <v>29</v>
      </c>
      <c r="J60">
        <v>44</v>
      </c>
      <c r="K60">
        <v>45</v>
      </c>
      <c r="L60">
        <v>25</v>
      </c>
      <c r="M60">
        <v>42</v>
      </c>
      <c r="N60">
        <v>29</v>
      </c>
    </row>
    <row r="61" spans="1:14" x14ac:dyDescent="0.35">
      <c r="A61">
        <v>740</v>
      </c>
      <c r="B61" t="s">
        <v>52</v>
      </c>
      <c r="C61">
        <v>4</v>
      </c>
      <c r="D61">
        <v>4</v>
      </c>
      <c r="E61">
        <v>1684</v>
      </c>
      <c r="F61">
        <v>139</v>
      </c>
      <c r="G61">
        <v>13</v>
      </c>
      <c r="H61">
        <v>14</v>
      </c>
      <c r="I61">
        <v>12</v>
      </c>
      <c r="J61">
        <v>13</v>
      </c>
      <c r="K61">
        <v>29</v>
      </c>
      <c r="L61">
        <v>17</v>
      </c>
      <c r="M61">
        <v>29</v>
      </c>
      <c r="N61">
        <v>12</v>
      </c>
    </row>
    <row r="62" spans="1:14" x14ac:dyDescent="0.35">
      <c r="A62">
        <v>755</v>
      </c>
      <c r="B62" t="s">
        <v>42</v>
      </c>
      <c r="C62">
        <v>11</v>
      </c>
      <c r="D62">
        <v>11</v>
      </c>
      <c r="E62">
        <v>4567</v>
      </c>
      <c r="F62">
        <v>358</v>
      </c>
      <c r="G62">
        <v>26</v>
      </c>
      <c r="H62">
        <v>21</v>
      </c>
      <c r="I62">
        <v>45</v>
      </c>
      <c r="J62">
        <v>50</v>
      </c>
      <c r="K62">
        <v>78</v>
      </c>
      <c r="L62">
        <v>36</v>
      </c>
      <c r="M62">
        <v>59</v>
      </c>
      <c r="N62">
        <v>33</v>
      </c>
    </row>
    <row r="63" spans="1:14" x14ac:dyDescent="0.35">
      <c r="A63">
        <v>762</v>
      </c>
      <c r="B63" t="s">
        <v>51</v>
      </c>
      <c r="C63">
        <v>8</v>
      </c>
      <c r="D63">
        <v>8</v>
      </c>
      <c r="E63">
        <v>7346</v>
      </c>
      <c r="F63">
        <v>596</v>
      </c>
      <c r="G63">
        <v>49</v>
      </c>
      <c r="H63">
        <v>43</v>
      </c>
      <c r="I63">
        <v>50</v>
      </c>
      <c r="J63">
        <v>48</v>
      </c>
      <c r="K63">
        <v>147</v>
      </c>
      <c r="L63">
        <v>92</v>
      </c>
      <c r="M63">
        <v>108</v>
      </c>
      <c r="N63">
        <v>54</v>
      </c>
    </row>
    <row r="64" spans="1:14" x14ac:dyDescent="0.35">
      <c r="A64">
        <v>778</v>
      </c>
      <c r="B64" t="s">
        <v>41</v>
      </c>
      <c r="C64">
        <v>14</v>
      </c>
      <c r="D64">
        <v>16</v>
      </c>
      <c r="E64">
        <v>23661</v>
      </c>
      <c r="F64">
        <v>1940</v>
      </c>
      <c r="G64">
        <v>146</v>
      </c>
      <c r="H64">
        <v>129</v>
      </c>
      <c r="I64">
        <v>249</v>
      </c>
      <c r="J64">
        <v>284</v>
      </c>
      <c r="K64">
        <v>288</v>
      </c>
      <c r="L64">
        <v>248</v>
      </c>
      <c r="M64">
        <v>332</v>
      </c>
      <c r="N64">
        <v>241</v>
      </c>
    </row>
    <row r="65" spans="1:14" x14ac:dyDescent="0.35">
      <c r="A65">
        <v>836</v>
      </c>
      <c r="B65" t="s">
        <v>54</v>
      </c>
      <c r="C65">
        <v>20</v>
      </c>
      <c r="D65">
        <v>24</v>
      </c>
      <c r="E65">
        <v>18746</v>
      </c>
      <c r="F65">
        <v>1548</v>
      </c>
      <c r="G65">
        <v>95</v>
      </c>
      <c r="H65">
        <v>131</v>
      </c>
      <c r="I65">
        <v>129</v>
      </c>
      <c r="J65">
        <v>146</v>
      </c>
      <c r="K65">
        <v>400</v>
      </c>
      <c r="L65">
        <v>186</v>
      </c>
      <c r="M65">
        <v>264</v>
      </c>
      <c r="N65">
        <v>167</v>
      </c>
    </row>
    <row r="66" spans="1:14" x14ac:dyDescent="0.35">
      <c r="A66">
        <v>845</v>
      </c>
      <c r="B66" t="s">
        <v>55</v>
      </c>
      <c r="C66">
        <v>8</v>
      </c>
      <c r="D66">
        <v>8</v>
      </c>
      <c r="E66">
        <v>4141</v>
      </c>
      <c r="F66">
        <v>324</v>
      </c>
      <c r="G66">
        <v>22</v>
      </c>
      <c r="H66">
        <v>24</v>
      </c>
      <c r="I66">
        <v>28</v>
      </c>
      <c r="J66">
        <v>29</v>
      </c>
      <c r="K66">
        <v>78</v>
      </c>
      <c r="L66">
        <v>59</v>
      </c>
      <c r="M66">
        <v>53</v>
      </c>
      <c r="N66">
        <v>27</v>
      </c>
    </row>
    <row r="67" spans="1:14" x14ac:dyDescent="0.35">
      <c r="A67">
        <v>851</v>
      </c>
      <c r="B67" t="s">
        <v>48</v>
      </c>
      <c r="C67">
        <v>22</v>
      </c>
      <c r="D67">
        <v>22</v>
      </c>
      <c r="E67">
        <v>7207</v>
      </c>
      <c r="F67">
        <v>472</v>
      </c>
      <c r="G67">
        <v>36</v>
      </c>
      <c r="H67">
        <v>39</v>
      </c>
      <c r="I67">
        <v>36</v>
      </c>
      <c r="J67">
        <v>25</v>
      </c>
      <c r="K67">
        <v>136</v>
      </c>
      <c r="L67">
        <v>68</v>
      </c>
      <c r="M67">
        <v>94</v>
      </c>
      <c r="N67">
        <v>30</v>
      </c>
    </row>
    <row r="68" spans="1:14" x14ac:dyDescent="0.35">
      <c r="A68">
        <v>905</v>
      </c>
      <c r="B68" t="s">
        <v>56</v>
      </c>
      <c r="C68">
        <v>14</v>
      </c>
      <c r="D68">
        <v>15</v>
      </c>
      <c r="E68">
        <v>3466</v>
      </c>
      <c r="F68">
        <v>283</v>
      </c>
      <c r="G68">
        <v>10</v>
      </c>
      <c r="H68">
        <v>14</v>
      </c>
      <c r="I68">
        <v>42</v>
      </c>
      <c r="J68">
        <v>51</v>
      </c>
      <c r="K68">
        <v>39</v>
      </c>
      <c r="L68">
        <v>39</v>
      </c>
      <c r="M68">
        <v>45</v>
      </c>
      <c r="N68">
        <v>43</v>
      </c>
    </row>
    <row r="69" spans="1:14" x14ac:dyDescent="0.35">
      <c r="A69">
        <v>920</v>
      </c>
      <c r="B69" t="s">
        <v>52</v>
      </c>
      <c r="C69">
        <v>6</v>
      </c>
      <c r="D69">
        <v>6</v>
      </c>
      <c r="E69">
        <v>7814</v>
      </c>
      <c r="F69">
        <v>634</v>
      </c>
      <c r="G69">
        <v>51</v>
      </c>
      <c r="H69">
        <v>52</v>
      </c>
      <c r="I69">
        <v>53</v>
      </c>
      <c r="J69">
        <v>54</v>
      </c>
      <c r="K69">
        <v>165</v>
      </c>
      <c r="L69">
        <v>80</v>
      </c>
      <c r="M69">
        <v>117</v>
      </c>
      <c r="N69">
        <v>54</v>
      </c>
    </row>
    <row r="70" spans="1:14" x14ac:dyDescent="0.35">
      <c r="A70">
        <v>950</v>
      </c>
      <c r="B70" t="s">
        <v>40</v>
      </c>
      <c r="C70">
        <v>4</v>
      </c>
      <c r="D70">
        <v>4</v>
      </c>
      <c r="E70">
        <v>624</v>
      </c>
      <c r="F70">
        <v>52</v>
      </c>
      <c r="G70">
        <v>4</v>
      </c>
      <c r="H70">
        <v>4</v>
      </c>
      <c r="I70">
        <v>6</v>
      </c>
      <c r="J70">
        <v>8</v>
      </c>
      <c r="K70">
        <v>7</v>
      </c>
      <c r="L70">
        <v>5</v>
      </c>
      <c r="M70">
        <v>10</v>
      </c>
      <c r="N70">
        <v>6</v>
      </c>
    </row>
    <row r="71" spans="1:14" x14ac:dyDescent="0.35">
      <c r="A71">
        <v>1001</v>
      </c>
      <c r="B71" t="s">
        <v>57</v>
      </c>
      <c r="C71">
        <v>10</v>
      </c>
      <c r="D71">
        <v>11</v>
      </c>
      <c r="E71">
        <v>1698</v>
      </c>
      <c r="F71">
        <v>141</v>
      </c>
      <c r="G71">
        <v>11</v>
      </c>
      <c r="H71">
        <v>11</v>
      </c>
      <c r="I71">
        <v>20</v>
      </c>
      <c r="J71">
        <v>21</v>
      </c>
      <c r="K71">
        <v>18</v>
      </c>
      <c r="L71">
        <v>19</v>
      </c>
      <c r="M71">
        <v>21</v>
      </c>
      <c r="N71">
        <v>20</v>
      </c>
    </row>
    <row r="72" spans="1:14" x14ac:dyDescent="0.35">
      <c r="A72">
        <v>1003</v>
      </c>
      <c r="B72" t="s">
        <v>57</v>
      </c>
      <c r="C72">
        <v>7</v>
      </c>
      <c r="D72">
        <v>7</v>
      </c>
      <c r="E72">
        <v>2488</v>
      </c>
      <c r="F72">
        <v>207</v>
      </c>
      <c r="G72">
        <v>19</v>
      </c>
      <c r="H72">
        <v>23</v>
      </c>
      <c r="I72">
        <v>21</v>
      </c>
      <c r="J72">
        <v>17</v>
      </c>
      <c r="K72">
        <v>33</v>
      </c>
      <c r="L72">
        <v>36</v>
      </c>
      <c r="M72">
        <v>34</v>
      </c>
      <c r="N72">
        <v>24</v>
      </c>
    </row>
    <row r="73" spans="1:14" x14ac:dyDescent="0.35">
      <c r="A73">
        <v>1004</v>
      </c>
      <c r="B73" t="s">
        <v>57</v>
      </c>
      <c r="C73">
        <v>12</v>
      </c>
      <c r="D73">
        <v>14</v>
      </c>
      <c r="E73">
        <v>11243</v>
      </c>
      <c r="F73">
        <v>920</v>
      </c>
      <c r="G73">
        <v>65</v>
      </c>
      <c r="H73">
        <v>86</v>
      </c>
      <c r="I73">
        <v>103</v>
      </c>
      <c r="J73">
        <v>103</v>
      </c>
      <c r="K73">
        <v>131</v>
      </c>
      <c r="L73">
        <v>138</v>
      </c>
      <c r="M73">
        <v>153</v>
      </c>
      <c r="N73">
        <v>126</v>
      </c>
    </row>
    <row r="74" spans="1:14" x14ac:dyDescent="0.35">
      <c r="A74">
        <v>1005</v>
      </c>
      <c r="B74" t="s">
        <v>57</v>
      </c>
      <c r="C74">
        <v>4</v>
      </c>
      <c r="D74">
        <v>4</v>
      </c>
      <c r="E74">
        <v>1285</v>
      </c>
      <c r="F74">
        <v>105</v>
      </c>
      <c r="G74">
        <v>6</v>
      </c>
      <c r="H74">
        <v>11</v>
      </c>
      <c r="I74">
        <v>13</v>
      </c>
      <c r="J74">
        <v>17</v>
      </c>
      <c r="K74">
        <v>13</v>
      </c>
      <c r="L74">
        <v>14</v>
      </c>
      <c r="M74">
        <v>13</v>
      </c>
      <c r="N74">
        <v>18</v>
      </c>
    </row>
    <row r="75" spans="1:14" x14ac:dyDescent="0.35">
      <c r="A75">
        <v>1035</v>
      </c>
      <c r="B75" t="s">
        <v>56</v>
      </c>
      <c r="C75">
        <v>13</v>
      </c>
      <c r="D75">
        <v>20</v>
      </c>
      <c r="E75">
        <v>2540</v>
      </c>
      <c r="F75">
        <v>198</v>
      </c>
      <c r="G75">
        <v>20</v>
      </c>
      <c r="H75">
        <v>21</v>
      </c>
      <c r="I75">
        <v>25</v>
      </c>
      <c r="J75">
        <v>27</v>
      </c>
      <c r="K75">
        <v>25</v>
      </c>
      <c r="L75">
        <v>25</v>
      </c>
      <c r="M75">
        <v>26</v>
      </c>
      <c r="N75">
        <v>27</v>
      </c>
    </row>
    <row r="76" spans="1:14" x14ac:dyDescent="0.35">
      <c r="A76">
        <v>1141</v>
      </c>
      <c r="B76" t="s">
        <v>41</v>
      </c>
      <c r="C76">
        <v>9</v>
      </c>
      <c r="D76">
        <v>9</v>
      </c>
      <c r="E76">
        <v>3110</v>
      </c>
      <c r="F76">
        <v>252</v>
      </c>
      <c r="G76">
        <v>13</v>
      </c>
      <c r="H76">
        <v>13</v>
      </c>
      <c r="I76">
        <v>40</v>
      </c>
      <c r="J76">
        <v>47</v>
      </c>
      <c r="K76">
        <v>33</v>
      </c>
      <c r="L76">
        <v>28</v>
      </c>
      <c r="M76">
        <v>43</v>
      </c>
      <c r="N76">
        <v>34</v>
      </c>
    </row>
    <row r="77" spans="1:14" x14ac:dyDescent="0.35">
      <c r="A77">
        <v>1203</v>
      </c>
      <c r="B77" t="s">
        <v>58</v>
      </c>
      <c r="C77">
        <v>7</v>
      </c>
      <c r="D77">
        <v>10</v>
      </c>
      <c r="E77">
        <v>1356</v>
      </c>
      <c r="F77">
        <v>113</v>
      </c>
      <c r="G77">
        <v>6</v>
      </c>
      <c r="H77">
        <v>11</v>
      </c>
      <c r="I77">
        <v>15</v>
      </c>
      <c r="J77">
        <v>15</v>
      </c>
      <c r="K77">
        <v>17</v>
      </c>
      <c r="L77">
        <v>18</v>
      </c>
      <c r="M77">
        <v>19</v>
      </c>
      <c r="N77">
        <v>12</v>
      </c>
    </row>
    <row r="78" spans="1:14" x14ac:dyDescent="0.35">
      <c r="A78">
        <v>1204</v>
      </c>
      <c r="B78" t="s">
        <v>58</v>
      </c>
      <c r="C78">
        <v>22</v>
      </c>
      <c r="D78">
        <v>26</v>
      </c>
      <c r="E78">
        <v>13960</v>
      </c>
      <c r="F78">
        <v>1108</v>
      </c>
      <c r="G78">
        <v>63</v>
      </c>
      <c r="H78">
        <v>85</v>
      </c>
      <c r="I78">
        <v>150</v>
      </c>
      <c r="J78">
        <v>150</v>
      </c>
      <c r="K78">
        <v>150</v>
      </c>
      <c r="L78">
        <v>150</v>
      </c>
      <c r="M78">
        <v>200</v>
      </c>
      <c r="N78">
        <v>150</v>
      </c>
    </row>
    <row r="79" spans="1:14" x14ac:dyDescent="0.35">
      <c r="A79">
        <v>1331</v>
      </c>
      <c r="B79" t="s">
        <v>57</v>
      </c>
      <c r="C79">
        <v>8</v>
      </c>
      <c r="D79">
        <v>8</v>
      </c>
      <c r="E79">
        <v>3730</v>
      </c>
      <c r="F79">
        <v>306</v>
      </c>
      <c r="G79">
        <v>30</v>
      </c>
      <c r="H79">
        <v>32</v>
      </c>
      <c r="I79">
        <v>33</v>
      </c>
      <c r="J79">
        <v>33</v>
      </c>
      <c r="K79">
        <v>38</v>
      </c>
      <c r="L79">
        <v>51</v>
      </c>
      <c r="M79">
        <v>52</v>
      </c>
      <c r="N79">
        <v>37</v>
      </c>
    </row>
    <row r="80" spans="1:14" x14ac:dyDescent="0.35">
      <c r="A80">
        <v>1406</v>
      </c>
      <c r="B80" t="s">
        <v>41</v>
      </c>
      <c r="C80">
        <v>8</v>
      </c>
      <c r="D80">
        <v>10</v>
      </c>
      <c r="E80">
        <v>2940</v>
      </c>
      <c r="F80">
        <v>238</v>
      </c>
      <c r="G80">
        <v>22</v>
      </c>
      <c r="H80">
        <v>22</v>
      </c>
      <c r="I80">
        <v>32</v>
      </c>
      <c r="J80">
        <v>38</v>
      </c>
      <c r="K80">
        <v>30</v>
      </c>
      <c r="L80">
        <v>28</v>
      </c>
      <c r="M80">
        <v>36</v>
      </c>
      <c r="N80">
        <v>30</v>
      </c>
    </row>
    <row r="81" spans="1:14" x14ac:dyDescent="0.35">
      <c r="A81">
        <v>1409</v>
      </c>
      <c r="B81" t="s">
        <v>41</v>
      </c>
      <c r="C81">
        <v>7</v>
      </c>
      <c r="D81">
        <v>12</v>
      </c>
      <c r="E81">
        <v>1750</v>
      </c>
      <c r="F81">
        <v>143</v>
      </c>
      <c r="G81">
        <v>12</v>
      </c>
      <c r="H81">
        <v>15</v>
      </c>
      <c r="I81">
        <v>18</v>
      </c>
      <c r="J81">
        <v>21</v>
      </c>
      <c r="K81">
        <v>21</v>
      </c>
      <c r="L81">
        <v>17</v>
      </c>
      <c r="M81">
        <v>21</v>
      </c>
      <c r="N81">
        <v>18</v>
      </c>
    </row>
    <row r="82" spans="1:14" x14ac:dyDescent="0.35">
      <c r="A82">
        <v>1462</v>
      </c>
      <c r="B82" t="s">
        <v>58</v>
      </c>
      <c r="C82">
        <v>4</v>
      </c>
      <c r="D82">
        <v>5</v>
      </c>
      <c r="E82">
        <v>554</v>
      </c>
      <c r="F82">
        <v>45</v>
      </c>
      <c r="G82">
        <v>5</v>
      </c>
      <c r="H82">
        <v>5</v>
      </c>
      <c r="I82">
        <v>5</v>
      </c>
      <c r="J82">
        <v>5</v>
      </c>
      <c r="K82">
        <v>5</v>
      </c>
      <c r="L82">
        <v>5</v>
      </c>
      <c r="M82">
        <v>5</v>
      </c>
      <c r="N82">
        <v>5</v>
      </c>
    </row>
    <row r="83" spans="1:14" x14ac:dyDescent="0.35">
      <c r="A83">
        <v>1502</v>
      </c>
      <c r="B83" t="s">
        <v>46</v>
      </c>
      <c r="C83">
        <v>19</v>
      </c>
      <c r="D83">
        <v>19</v>
      </c>
      <c r="E83">
        <v>11247</v>
      </c>
      <c r="F83">
        <v>924</v>
      </c>
      <c r="G83">
        <v>84</v>
      </c>
      <c r="H83">
        <v>80</v>
      </c>
      <c r="I83">
        <v>95</v>
      </c>
      <c r="J83">
        <v>80</v>
      </c>
      <c r="K83">
        <v>150</v>
      </c>
      <c r="L83">
        <v>170</v>
      </c>
      <c r="M83">
        <v>160</v>
      </c>
      <c r="N83">
        <v>95</v>
      </c>
    </row>
    <row r="84" spans="1:14" x14ac:dyDescent="0.35">
      <c r="A84">
        <v>1504</v>
      </c>
      <c r="B84" t="s">
        <v>46</v>
      </c>
      <c r="C84">
        <v>6</v>
      </c>
      <c r="D84">
        <v>6</v>
      </c>
      <c r="E84">
        <v>1817</v>
      </c>
      <c r="F84">
        <v>142</v>
      </c>
      <c r="G84">
        <v>13</v>
      </c>
      <c r="H84">
        <v>12</v>
      </c>
      <c r="I84">
        <v>17</v>
      </c>
      <c r="J84">
        <v>12</v>
      </c>
      <c r="K84">
        <v>25</v>
      </c>
      <c r="L84">
        <v>20</v>
      </c>
      <c r="M84">
        <v>19</v>
      </c>
      <c r="N84">
        <v>14</v>
      </c>
    </row>
    <row r="85" spans="1:14" x14ac:dyDescent="0.35">
      <c r="A85">
        <v>1601</v>
      </c>
      <c r="B85" t="s">
        <v>45</v>
      </c>
      <c r="C85">
        <v>12</v>
      </c>
      <c r="D85">
        <v>18</v>
      </c>
      <c r="E85">
        <v>3217</v>
      </c>
      <c r="F85">
        <v>267</v>
      </c>
      <c r="G85">
        <v>12</v>
      </c>
      <c r="H85">
        <v>22</v>
      </c>
      <c r="I85">
        <v>49</v>
      </c>
      <c r="J85">
        <v>44</v>
      </c>
      <c r="K85">
        <v>31</v>
      </c>
      <c r="L85">
        <v>26</v>
      </c>
      <c r="M85">
        <v>43</v>
      </c>
      <c r="N85">
        <v>40</v>
      </c>
    </row>
    <row r="86" spans="1:14" x14ac:dyDescent="0.35">
      <c r="A86">
        <v>1644</v>
      </c>
      <c r="B86" t="s">
        <v>45</v>
      </c>
      <c r="C86">
        <v>7</v>
      </c>
      <c r="D86">
        <v>7</v>
      </c>
      <c r="E86">
        <v>3909</v>
      </c>
      <c r="F86">
        <v>326</v>
      </c>
      <c r="G86">
        <v>20</v>
      </c>
      <c r="H86">
        <v>40</v>
      </c>
      <c r="I86">
        <v>40</v>
      </c>
      <c r="J86">
        <v>43</v>
      </c>
      <c r="K86">
        <v>44</v>
      </c>
      <c r="L86">
        <v>40</v>
      </c>
      <c r="M86">
        <v>49</v>
      </c>
      <c r="N86">
        <v>46</v>
      </c>
    </row>
    <row r="87" spans="1:14" x14ac:dyDescent="0.35">
      <c r="A87">
        <v>1655</v>
      </c>
      <c r="B87" t="s">
        <v>41</v>
      </c>
      <c r="C87">
        <v>5</v>
      </c>
      <c r="D87">
        <v>6</v>
      </c>
      <c r="E87">
        <v>4211</v>
      </c>
      <c r="F87">
        <v>343</v>
      </c>
      <c r="G87">
        <v>29</v>
      </c>
      <c r="H87">
        <v>24</v>
      </c>
      <c r="I87">
        <v>49</v>
      </c>
      <c r="J87">
        <v>32</v>
      </c>
      <c r="K87">
        <v>58</v>
      </c>
      <c r="L87">
        <v>53</v>
      </c>
      <c r="M87">
        <v>58</v>
      </c>
      <c r="N87">
        <v>38</v>
      </c>
    </row>
    <row r="88" spans="1:14" x14ac:dyDescent="0.35">
      <c r="A88">
        <v>2012</v>
      </c>
      <c r="B88" t="s">
        <v>43</v>
      </c>
      <c r="C88">
        <v>8</v>
      </c>
      <c r="D88">
        <v>10</v>
      </c>
      <c r="E88">
        <v>1618</v>
      </c>
      <c r="F88">
        <v>131</v>
      </c>
      <c r="G88">
        <v>9</v>
      </c>
      <c r="H88">
        <v>8</v>
      </c>
      <c r="I88">
        <v>8</v>
      </c>
      <c r="J88">
        <v>10</v>
      </c>
      <c r="K88">
        <v>42</v>
      </c>
      <c r="L88">
        <v>20</v>
      </c>
      <c r="M88">
        <v>20</v>
      </c>
      <c r="N88">
        <v>10</v>
      </c>
    </row>
    <row r="89" spans="1:14" x14ac:dyDescent="0.35">
      <c r="A89">
        <v>2020</v>
      </c>
      <c r="B89" t="s">
        <v>40</v>
      </c>
      <c r="C89">
        <v>5</v>
      </c>
      <c r="D89">
        <v>5</v>
      </c>
      <c r="E89">
        <v>2036</v>
      </c>
      <c r="F89">
        <v>166</v>
      </c>
      <c r="G89">
        <v>10</v>
      </c>
      <c r="H89">
        <v>8</v>
      </c>
      <c r="I89">
        <v>14</v>
      </c>
      <c r="J89">
        <v>16</v>
      </c>
      <c r="K89">
        <v>43</v>
      </c>
      <c r="L89">
        <v>26</v>
      </c>
      <c r="M89">
        <v>33</v>
      </c>
      <c r="N89">
        <v>16</v>
      </c>
    </row>
    <row r="90" spans="1:14" x14ac:dyDescent="0.35">
      <c r="A90">
        <v>2033</v>
      </c>
      <c r="B90" t="s">
        <v>55</v>
      </c>
      <c r="C90">
        <v>12</v>
      </c>
      <c r="D90">
        <v>12</v>
      </c>
      <c r="E90">
        <v>11082</v>
      </c>
      <c r="F90">
        <v>907</v>
      </c>
      <c r="G90">
        <v>82</v>
      </c>
      <c r="H90">
        <v>71</v>
      </c>
      <c r="I90">
        <v>85</v>
      </c>
      <c r="J90">
        <v>76</v>
      </c>
      <c r="K90">
        <v>196</v>
      </c>
      <c r="L90">
        <v>137</v>
      </c>
      <c r="M90">
        <v>161</v>
      </c>
      <c r="N90">
        <v>95</v>
      </c>
    </row>
    <row r="91" spans="1:14" x14ac:dyDescent="0.35">
      <c r="A91">
        <v>2035</v>
      </c>
      <c r="B91" t="s">
        <v>55</v>
      </c>
      <c r="C91">
        <v>3</v>
      </c>
      <c r="D91">
        <v>3</v>
      </c>
      <c r="E91">
        <v>4991</v>
      </c>
      <c r="F91">
        <v>375</v>
      </c>
      <c r="G91">
        <v>30</v>
      </c>
      <c r="H91">
        <v>40</v>
      </c>
      <c r="I91">
        <v>40</v>
      </c>
      <c r="J91">
        <v>35</v>
      </c>
      <c r="K91">
        <v>80</v>
      </c>
      <c r="L91">
        <v>55</v>
      </c>
      <c r="M91">
        <v>55</v>
      </c>
      <c r="N91">
        <v>35</v>
      </c>
    </row>
    <row r="92" spans="1:14" x14ac:dyDescent="0.35">
      <c r="A92">
        <v>2103</v>
      </c>
      <c r="B92" t="s">
        <v>43</v>
      </c>
      <c r="C92">
        <v>12</v>
      </c>
      <c r="D92">
        <v>16</v>
      </c>
      <c r="E92">
        <v>2429</v>
      </c>
      <c r="F92">
        <v>188</v>
      </c>
      <c r="G92">
        <v>15</v>
      </c>
      <c r="H92">
        <v>9</v>
      </c>
      <c r="I92">
        <v>10</v>
      </c>
      <c r="J92">
        <v>14</v>
      </c>
      <c r="K92">
        <v>46</v>
      </c>
      <c r="L92">
        <v>33</v>
      </c>
      <c r="M92">
        <v>33</v>
      </c>
      <c r="N92">
        <v>26</v>
      </c>
    </row>
    <row r="93" spans="1:14" x14ac:dyDescent="0.35">
      <c r="A93">
        <v>2211</v>
      </c>
      <c r="B93" t="s">
        <v>40</v>
      </c>
      <c r="C93">
        <v>4</v>
      </c>
      <c r="D93">
        <v>4</v>
      </c>
      <c r="E93">
        <v>2502</v>
      </c>
      <c r="F93">
        <v>200</v>
      </c>
      <c r="G93">
        <v>13</v>
      </c>
      <c r="H93">
        <v>15</v>
      </c>
      <c r="I93">
        <v>12</v>
      </c>
      <c r="J93">
        <v>14</v>
      </c>
      <c r="K93">
        <v>43</v>
      </c>
      <c r="L93">
        <v>30</v>
      </c>
      <c r="M93">
        <v>40</v>
      </c>
      <c r="N93">
        <v>30</v>
      </c>
    </row>
    <row r="94" spans="1:14" x14ac:dyDescent="0.35">
      <c r="A94">
        <v>2242</v>
      </c>
      <c r="B94" t="s">
        <v>43</v>
      </c>
      <c r="C94">
        <v>8</v>
      </c>
      <c r="D94">
        <v>8</v>
      </c>
      <c r="E94">
        <v>3713</v>
      </c>
      <c r="F94">
        <v>268</v>
      </c>
      <c r="G94">
        <v>20</v>
      </c>
      <c r="H94">
        <v>21</v>
      </c>
      <c r="I94">
        <v>22</v>
      </c>
      <c r="J94">
        <v>17</v>
      </c>
      <c r="K94">
        <v>65</v>
      </c>
      <c r="L94">
        <v>47</v>
      </c>
      <c r="M94">
        <v>47</v>
      </c>
      <c r="N94">
        <v>28</v>
      </c>
    </row>
    <row r="95" spans="1:14" x14ac:dyDescent="0.35">
      <c r="A95">
        <v>2265</v>
      </c>
      <c r="B95" t="s">
        <v>53</v>
      </c>
      <c r="C95">
        <v>7</v>
      </c>
      <c r="D95">
        <v>7</v>
      </c>
      <c r="E95">
        <v>1321</v>
      </c>
      <c r="F95">
        <v>107</v>
      </c>
      <c r="G95">
        <v>7</v>
      </c>
      <c r="H95">
        <v>5</v>
      </c>
      <c r="I95">
        <v>16</v>
      </c>
      <c r="J95">
        <v>19</v>
      </c>
      <c r="K95">
        <v>12</v>
      </c>
      <c r="L95">
        <v>12</v>
      </c>
      <c r="M95">
        <v>20</v>
      </c>
      <c r="N95">
        <v>16</v>
      </c>
    </row>
    <row r="96" spans="1:14" x14ac:dyDescent="0.35">
      <c r="A96">
        <v>2285</v>
      </c>
      <c r="B96" t="s">
        <v>40</v>
      </c>
      <c r="C96">
        <v>7</v>
      </c>
      <c r="D96">
        <v>7</v>
      </c>
      <c r="E96">
        <v>3297</v>
      </c>
      <c r="F96">
        <v>267</v>
      </c>
      <c r="G96">
        <v>28</v>
      </c>
      <c r="H96">
        <v>30</v>
      </c>
      <c r="I96">
        <v>24</v>
      </c>
      <c r="J96">
        <v>21</v>
      </c>
      <c r="K96">
        <v>50</v>
      </c>
      <c r="L96">
        <v>36</v>
      </c>
      <c r="M96">
        <v>46</v>
      </c>
      <c r="N96">
        <v>28</v>
      </c>
    </row>
    <row r="97" spans="1:14" x14ac:dyDescent="0.35">
      <c r="A97">
        <v>2318</v>
      </c>
      <c r="B97" t="s">
        <v>40</v>
      </c>
      <c r="C97">
        <v>5</v>
      </c>
      <c r="D97">
        <v>6</v>
      </c>
      <c r="E97">
        <v>1641</v>
      </c>
      <c r="F97">
        <v>131</v>
      </c>
      <c r="G97">
        <v>10</v>
      </c>
      <c r="H97">
        <v>11</v>
      </c>
      <c r="I97">
        <v>13</v>
      </c>
      <c r="J97">
        <v>9</v>
      </c>
      <c r="K97">
        <v>27</v>
      </c>
      <c r="L97">
        <v>22</v>
      </c>
      <c r="M97">
        <v>22</v>
      </c>
      <c r="N97">
        <v>14</v>
      </c>
    </row>
    <row r="98" spans="1:14" x14ac:dyDescent="0.35">
      <c r="A98">
        <v>2419</v>
      </c>
      <c r="B98" t="s">
        <v>40</v>
      </c>
      <c r="C98">
        <v>13</v>
      </c>
      <c r="D98">
        <v>13</v>
      </c>
      <c r="E98">
        <v>4131</v>
      </c>
      <c r="F98">
        <v>320</v>
      </c>
      <c r="G98">
        <v>27</v>
      </c>
      <c r="H98">
        <v>25</v>
      </c>
      <c r="I98">
        <v>23</v>
      </c>
      <c r="J98">
        <v>24</v>
      </c>
      <c r="K98">
        <v>77</v>
      </c>
      <c r="L98">
        <v>55</v>
      </c>
      <c r="M98">
        <v>60</v>
      </c>
      <c r="N98">
        <v>26</v>
      </c>
    </row>
    <row r="99" spans="1:14" x14ac:dyDescent="0.35">
      <c r="A99">
        <v>2468</v>
      </c>
      <c r="B99" t="s">
        <v>55</v>
      </c>
      <c r="C99">
        <v>4</v>
      </c>
      <c r="D99">
        <v>4</v>
      </c>
      <c r="E99">
        <v>12174</v>
      </c>
      <c r="F99">
        <v>1010</v>
      </c>
      <c r="G99">
        <v>76</v>
      </c>
      <c r="H99">
        <v>68</v>
      </c>
      <c r="I99">
        <v>88</v>
      </c>
      <c r="J99">
        <v>89</v>
      </c>
      <c r="K99">
        <v>234</v>
      </c>
      <c r="L99">
        <v>155</v>
      </c>
      <c r="M99">
        <v>184</v>
      </c>
      <c r="N99">
        <v>106</v>
      </c>
    </row>
    <row r="100" spans="1:14" x14ac:dyDescent="0.35">
      <c r="A100">
        <v>2493</v>
      </c>
      <c r="B100" t="s">
        <v>40</v>
      </c>
      <c r="C100">
        <v>3</v>
      </c>
      <c r="D100">
        <v>3</v>
      </c>
      <c r="E100">
        <v>2724</v>
      </c>
      <c r="F100">
        <v>226</v>
      </c>
      <c r="G100">
        <v>14</v>
      </c>
      <c r="H100">
        <v>20</v>
      </c>
      <c r="I100">
        <v>16</v>
      </c>
      <c r="J100">
        <v>18</v>
      </c>
      <c r="K100">
        <v>54</v>
      </c>
      <c r="L100">
        <v>35</v>
      </c>
      <c r="M100">
        <v>42</v>
      </c>
      <c r="N100">
        <v>25</v>
      </c>
    </row>
    <row r="101" spans="1:14" x14ac:dyDescent="0.35">
      <c r="A101">
        <v>2500</v>
      </c>
      <c r="B101" t="s">
        <v>47</v>
      </c>
      <c r="C101">
        <v>5</v>
      </c>
      <c r="D101">
        <v>5</v>
      </c>
      <c r="E101">
        <v>1904</v>
      </c>
      <c r="F101">
        <v>155</v>
      </c>
      <c r="G101">
        <v>13</v>
      </c>
      <c r="H101">
        <v>12</v>
      </c>
      <c r="I101">
        <v>15</v>
      </c>
      <c r="J101">
        <v>13</v>
      </c>
      <c r="K101">
        <v>39</v>
      </c>
      <c r="L101">
        <v>23</v>
      </c>
      <c r="M101">
        <v>27</v>
      </c>
      <c r="N101">
        <v>13</v>
      </c>
    </row>
    <row r="102" spans="1:14" x14ac:dyDescent="0.35">
      <c r="A102">
        <v>2610</v>
      </c>
      <c r="B102" t="s">
        <v>41</v>
      </c>
      <c r="C102">
        <v>10</v>
      </c>
      <c r="D102">
        <v>11</v>
      </c>
      <c r="E102">
        <v>8008</v>
      </c>
      <c r="F102">
        <v>650</v>
      </c>
      <c r="G102">
        <v>43</v>
      </c>
      <c r="H102">
        <v>61</v>
      </c>
      <c r="I102">
        <v>64</v>
      </c>
      <c r="J102">
        <v>83</v>
      </c>
      <c r="K102">
        <v>93</v>
      </c>
      <c r="L102">
        <v>91</v>
      </c>
      <c r="M102">
        <v>126</v>
      </c>
      <c r="N102">
        <v>80</v>
      </c>
    </row>
    <row r="103" spans="1:14" x14ac:dyDescent="0.35">
      <c r="A103">
        <v>2613</v>
      </c>
      <c r="B103" t="s">
        <v>40</v>
      </c>
      <c r="C103">
        <v>15</v>
      </c>
      <c r="D103">
        <v>15</v>
      </c>
      <c r="E103">
        <v>32403</v>
      </c>
      <c r="F103">
        <v>2570</v>
      </c>
      <c r="G103">
        <v>196</v>
      </c>
      <c r="H103">
        <v>180</v>
      </c>
      <c r="I103">
        <v>187</v>
      </c>
      <c r="J103">
        <v>178</v>
      </c>
      <c r="K103">
        <v>713</v>
      </c>
      <c r="L103">
        <v>385</v>
      </c>
      <c r="M103">
        <v>432</v>
      </c>
      <c r="N103">
        <v>284</v>
      </c>
    </row>
    <row r="104" spans="1:14" x14ac:dyDescent="0.35">
      <c r="A104">
        <v>2722</v>
      </c>
      <c r="B104" t="s">
        <v>53</v>
      </c>
      <c r="C104">
        <v>13</v>
      </c>
      <c r="D104">
        <v>13</v>
      </c>
      <c r="E104">
        <v>9635</v>
      </c>
      <c r="F104">
        <v>800</v>
      </c>
      <c r="G104">
        <v>55</v>
      </c>
      <c r="H104">
        <v>55</v>
      </c>
      <c r="I104">
        <v>116</v>
      </c>
      <c r="J104">
        <v>125</v>
      </c>
      <c r="K104">
        <v>90</v>
      </c>
      <c r="L104">
        <v>75</v>
      </c>
      <c r="M104">
        <v>150</v>
      </c>
      <c r="N104">
        <v>125</v>
      </c>
    </row>
    <row r="105" spans="1:14" x14ac:dyDescent="0.35">
      <c r="A105">
        <v>2801</v>
      </c>
      <c r="B105" t="s">
        <v>40</v>
      </c>
      <c r="C105">
        <v>5</v>
      </c>
      <c r="D105">
        <v>5</v>
      </c>
      <c r="E105">
        <v>1761</v>
      </c>
      <c r="F105">
        <v>149</v>
      </c>
      <c r="G105">
        <v>16</v>
      </c>
      <c r="H105">
        <v>15</v>
      </c>
      <c r="I105">
        <v>10</v>
      </c>
      <c r="J105">
        <v>13</v>
      </c>
      <c r="K105">
        <v>31</v>
      </c>
      <c r="L105">
        <v>23</v>
      </c>
      <c r="M105">
        <v>32</v>
      </c>
      <c r="N105">
        <v>15</v>
      </c>
    </row>
    <row r="106" spans="1:14" x14ac:dyDescent="0.35">
      <c r="A106">
        <v>2877</v>
      </c>
      <c r="B106" t="s">
        <v>40</v>
      </c>
      <c r="C106">
        <v>9</v>
      </c>
      <c r="D106">
        <v>9</v>
      </c>
      <c r="E106">
        <v>2949</v>
      </c>
      <c r="F106">
        <v>239</v>
      </c>
      <c r="G106">
        <v>21</v>
      </c>
      <c r="H106">
        <v>22</v>
      </c>
      <c r="I106">
        <v>18</v>
      </c>
      <c r="J106">
        <v>15</v>
      </c>
      <c r="K106">
        <v>56</v>
      </c>
      <c r="L106">
        <v>40</v>
      </c>
      <c r="M106">
        <v>42</v>
      </c>
      <c r="N106">
        <v>23</v>
      </c>
    </row>
    <row r="107" spans="1:14" x14ac:dyDescent="0.35">
      <c r="A107">
        <v>2913</v>
      </c>
      <c r="B107" t="s">
        <v>47</v>
      </c>
      <c r="C107">
        <v>31</v>
      </c>
      <c r="D107">
        <v>36</v>
      </c>
      <c r="E107">
        <v>13114</v>
      </c>
      <c r="F107">
        <v>1080</v>
      </c>
      <c r="G107">
        <v>75</v>
      </c>
      <c r="H107">
        <v>58</v>
      </c>
      <c r="I107">
        <v>140</v>
      </c>
      <c r="J107">
        <v>180</v>
      </c>
      <c r="K107">
        <v>145</v>
      </c>
      <c r="L107">
        <v>120</v>
      </c>
      <c r="M107">
        <v>220</v>
      </c>
      <c r="N107">
        <v>130</v>
      </c>
    </row>
    <row r="108" spans="1:14" x14ac:dyDescent="0.35">
      <c r="A108">
        <v>2952</v>
      </c>
      <c r="B108" t="s">
        <v>40</v>
      </c>
      <c r="C108">
        <v>4</v>
      </c>
      <c r="D108">
        <v>4</v>
      </c>
      <c r="E108">
        <v>2707</v>
      </c>
      <c r="F108">
        <v>222</v>
      </c>
      <c r="G108">
        <v>15</v>
      </c>
      <c r="H108">
        <v>25</v>
      </c>
      <c r="I108">
        <v>20</v>
      </c>
      <c r="J108">
        <v>17</v>
      </c>
      <c r="K108">
        <v>45</v>
      </c>
      <c r="L108">
        <v>39</v>
      </c>
      <c r="M108">
        <v>34</v>
      </c>
      <c r="N108">
        <v>27</v>
      </c>
    </row>
    <row r="109" spans="1:14" x14ac:dyDescent="0.35">
      <c r="A109">
        <v>2958</v>
      </c>
      <c r="B109" t="s">
        <v>55</v>
      </c>
      <c r="C109">
        <v>8</v>
      </c>
      <c r="D109">
        <v>10</v>
      </c>
      <c r="E109">
        <v>17244</v>
      </c>
      <c r="F109">
        <v>1413</v>
      </c>
      <c r="G109">
        <v>92</v>
      </c>
      <c r="H109">
        <v>131</v>
      </c>
      <c r="I109">
        <v>134</v>
      </c>
      <c r="J109">
        <v>97</v>
      </c>
      <c r="K109">
        <v>382</v>
      </c>
      <c r="L109">
        <v>196</v>
      </c>
      <c r="M109">
        <v>245</v>
      </c>
      <c r="N109">
        <v>136</v>
      </c>
    </row>
    <row r="110" spans="1:14" x14ac:dyDescent="0.35">
      <c r="A110">
        <v>3001</v>
      </c>
      <c r="B110" t="s">
        <v>42</v>
      </c>
      <c r="C110">
        <v>13</v>
      </c>
      <c r="D110">
        <v>13</v>
      </c>
      <c r="E110">
        <v>5322</v>
      </c>
      <c r="F110">
        <v>415</v>
      </c>
      <c r="G110">
        <v>33</v>
      </c>
      <c r="H110">
        <v>46</v>
      </c>
      <c r="I110">
        <v>34</v>
      </c>
      <c r="J110">
        <v>28</v>
      </c>
      <c r="K110">
        <v>102</v>
      </c>
      <c r="L110">
        <v>72</v>
      </c>
      <c r="M110">
        <v>75</v>
      </c>
      <c r="N110">
        <v>25</v>
      </c>
    </row>
    <row r="111" spans="1:14" x14ac:dyDescent="0.35">
      <c r="A111">
        <v>3013</v>
      </c>
      <c r="B111" t="s">
        <v>50</v>
      </c>
      <c r="C111">
        <v>12</v>
      </c>
      <c r="D111">
        <v>14</v>
      </c>
      <c r="E111">
        <v>4353</v>
      </c>
      <c r="F111">
        <v>292</v>
      </c>
      <c r="G111">
        <v>19</v>
      </c>
      <c r="H111">
        <v>31</v>
      </c>
      <c r="I111">
        <v>20</v>
      </c>
      <c r="J111">
        <v>19</v>
      </c>
      <c r="K111">
        <v>74</v>
      </c>
      <c r="L111">
        <v>47</v>
      </c>
      <c r="M111">
        <v>60</v>
      </c>
      <c r="N111">
        <v>17</v>
      </c>
    </row>
    <row r="112" spans="1:14" x14ac:dyDescent="0.35">
      <c r="A112">
        <v>3023</v>
      </c>
      <c r="B112" t="s">
        <v>50</v>
      </c>
      <c r="C112">
        <v>18</v>
      </c>
      <c r="D112">
        <v>18</v>
      </c>
      <c r="E112">
        <v>6926</v>
      </c>
      <c r="F112">
        <v>516</v>
      </c>
      <c r="G112">
        <v>31</v>
      </c>
      <c r="H112">
        <v>40</v>
      </c>
      <c r="I112">
        <v>38</v>
      </c>
      <c r="J112">
        <v>30</v>
      </c>
      <c r="K112">
        <v>168</v>
      </c>
      <c r="L112">
        <v>80</v>
      </c>
      <c r="M112">
        <v>89</v>
      </c>
      <c r="N112">
        <v>35</v>
      </c>
    </row>
    <row r="113" spans="1:14" x14ac:dyDescent="0.35">
      <c r="A113">
        <v>3045</v>
      </c>
      <c r="B113" t="s">
        <v>49</v>
      </c>
      <c r="C113">
        <v>23</v>
      </c>
      <c r="D113">
        <v>27</v>
      </c>
      <c r="E113">
        <v>8267</v>
      </c>
      <c r="F113">
        <v>660</v>
      </c>
      <c r="G113">
        <v>67</v>
      </c>
      <c r="H113">
        <v>68</v>
      </c>
      <c r="I113">
        <v>75</v>
      </c>
      <c r="J113">
        <v>90</v>
      </c>
      <c r="K113">
        <v>97</v>
      </c>
      <c r="L113">
        <v>80</v>
      </c>
      <c r="M113">
        <v>98</v>
      </c>
      <c r="N113">
        <v>80</v>
      </c>
    </row>
    <row r="114" spans="1:14" x14ac:dyDescent="0.35">
      <c r="A114">
        <v>3101</v>
      </c>
      <c r="B114" t="s">
        <v>48</v>
      </c>
      <c r="C114">
        <v>13</v>
      </c>
      <c r="D114">
        <v>16</v>
      </c>
      <c r="E114">
        <v>3931</v>
      </c>
      <c r="F114">
        <v>299</v>
      </c>
      <c r="G114">
        <v>19</v>
      </c>
      <c r="H114">
        <v>18</v>
      </c>
      <c r="I114">
        <v>39</v>
      </c>
      <c r="J114">
        <v>55</v>
      </c>
      <c r="K114">
        <v>61</v>
      </c>
      <c r="L114">
        <v>27</v>
      </c>
      <c r="M114">
        <v>47</v>
      </c>
      <c r="N114">
        <v>30</v>
      </c>
    </row>
    <row r="115" spans="1:14" x14ac:dyDescent="0.35">
      <c r="A115">
        <v>3103</v>
      </c>
      <c r="B115" t="s">
        <v>42</v>
      </c>
      <c r="C115">
        <v>7</v>
      </c>
      <c r="D115">
        <v>7</v>
      </c>
      <c r="E115">
        <v>3039</v>
      </c>
      <c r="F115">
        <v>222</v>
      </c>
      <c r="G115">
        <v>17</v>
      </c>
      <c r="H115">
        <v>25</v>
      </c>
      <c r="I115">
        <v>17</v>
      </c>
      <c r="J115">
        <v>13</v>
      </c>
      <c r="K115">
        <v>61</v>
      </c>
      <c r="L115">
        <v>33</v>
      </c>
      <c r="M115">
        <v>41</v>
      </c>
      <c r="N115">
        <v>15</v>
      </c>
    </row>
    <row r="116" spans="1:14" x14ac:dyDescent="0.35">
      <c r="A116">
        <v>3208</v>
      </c>
      <c r="B116" t="s">
        <v>49</v>
      </c>
      <c r="C116">
        <v>3</v>
      </c>
      <c r="D116">
        <v>3</v>
      </c>
      <c r="E116">
        <v>1736</v>
      </c>
      <c r="F116">
        <v>140</v>
      </c>
      <c r="G116">
        <v>12</v>
      </c>
      <c r="H116">
        <v>13</v>
      </c>
      <c r="I116">
        <v>12</v>
      </c>
      <c r="J116">
        <v>12</v>
      </c>
      <c r="K116">
        <v>28</v>
      </c>
      <c r="L116">
        <v>22</v>
      </c>
      <c r="M116">
        <v>26</v>
      </c>
      <c r="N116">
        <v>12</v>
      </c>
    </row>
    <row r="117" spans="1:14" x14ac:dyDescent="0.35">
      <c r="A117">
        <v>3210</v>
      </c>
      <c r="B117" t="s">
        <v>49</v>
      </c>
      <c r="C117">
        <v>27</v>
      </c>
      <c r="D117">
        <v>30</v>
      </c>
      <c r="E117">
        <v>38036</v>
      </c>
      <c r="F117">
        <v>3085</v>
      </c>
      <c r="G117">
        <v>230</v>
      </c>
      <c r="H117">
        <v>257</v>
      </c>
      <c r="I117">
        <v>254</v>
      </c>
      <c r="J117">
        <v>234</v>
      </c>
      <c r="K117">
        <v>768</v>
      </c>
      <c r="L117">
        <v>441</v>
      </c>
      <c r="M117">
        <v>594</v>
      </c>
      <c r="N117">
        <v>274</v>
      </c>
    </row>
    <row r="118" spans="1:14" x14ac:dyDescent="0.35">
      <c r="A118">
        <v>3215</v>
      </c>
      <c r="B118" t="s">
        <v>49</v>
      </c>
      <c r="C118">
        <v>13</v>
      </c>
      <c r="D118">
        <v>17</v>
      </c>
      <c r="E118">
        <v>10359</v>
      </c>
      <c r="F118">
        <v>784</v>
      </c>
      <c r="G118">
        <v>110</v>
      </c>
      <c r="H118">
        <v>79</v>
      </c>
      <c r="I118">
        <v>77</v>
      </c>
      <c r="J118">
        <v>90</v>
      </c>
      <c r="K118">
        <v>111</v>
      </c>
      <c r="L118">
        <v>112</v>
      </c>
      <c r="M118">
        <v>106</v>
      </c>
      <c r="N118">
        <v>90</v>
      </c>
    </row>
    <row r="119" spans="1:14" x14ac:dyDescent="0.35">
      <c r="A119">
        <v>3222</v>
      </c>
      <c r="B119" t="s">
        <v>48</v>
      </c>
      <c r="C119">
        <v>12</v>
      </c>
      <c r="D119">
        <v>12</v>
      </c>
      <c r="E119">
        <v>7038</v>
      </c>
      <c r="F119">
        <v>552</v>
      </c>
      <c r="G119">
        <v>42</v>
      </c>
      <c r="H119">
        <v>36</v>
      </c>
      <c r="I119">
        <v>49</v>
      </c>
      <c r="J119">
        <v>42</v>
      </c>
      <c r="K119">
        <v>144</v>
      </c>
      <c r="L119">
        <v>83</v>
      </c>
      <c r="M119">
        <v>102</v>
      </c>
      <c r="N119">
        <v>48</v>
      </c>
    </row>
    <row r="120" spans="1:14" x14ac:dyDescent="0.35">
      <c r="A120">
        <v>3250</v>
      </c>
      <c r="B120" t="s">
        <v>50</v>
      </c>
      <c r="C120">
        <v>18</v>
      </c>
      <c r="D120">
        <v>18</v>
      </c>
      <c r="E120">
        <v>6104</v>
      </c>
      <c r="F120">
        <v>474</v>
      </c>
      <c r="G120">
        <v>33</v>
      </c>
      <c r="H120">
        <v>35</v>
      </c>
      <c r="I120">
        <v>35</v>
      </c>
      <c r="J120">
        <v>23</v>
      </c>
      <c r="K120">
        <v>145</v>
      </c>
      <c r="L120">
        <v>88</v>
      </c>
      <c r="M120">
        <v>84</v>
      </c>
      <c r="N120">
        <v>27</v>
      </c>
    </row>
    <row r="121" spans="1:14" x14ac:dyDescent="0.35">
      <c r="A121">
        <v>3304</v>
      </c>
      <c r="B121" t="s">
        <v>50</v>
      </c>
      <c r="C121">
        <v>6</v>
      </c>
      <c r="D121">
        <v>8</v>
      </c>
      <c r="E121">
        <v>1583</v>
      </c>
      <c r="F121">
        <v>123</v>
      </c>
      <c r="G121">
        <v>10</v>
      </c>
      <c r="H121">
        <v>9</v>
      </c>
      <c r="I121">
        <v>8</v>
      </c>
      <c r="J121">
        <v>7</v>
      </c>
      <c r="K121">
        <v>35</v>
      </c>
      <c r="L121">
        <v>19</v>
      </c>
      <c r="M121">
        <v>23</v>
      </c>
      <c r="N121">
        <v>10</v>
      </c>
    </row>
    <row r="122" spans="1:14" x14ac:dyDescent="0.35">
      <c r="A122">
        <v>3306</v>
      </c>
      <c r="B122" t="s">
        <v>50</v>
      </c>
      <c r="C122">
        <v>2</v>
      </c>
      <c r="D122">
        <v>11</v>
      </c>
      <c r="E122">
        <v>776</v>
      </c>
      <c r="F122">
        <v>62</v>
      </c>
      <c r="G122">
        <v>5</v>
      </c>
      <c r="H122">
        <v>6</v>
      </c>
      <c r="I122">
        <v>4</v>
      </c>
      <c r="J122">
        <v>4</v>
      </c>
      <c r="K122">
        <v>16</v>
      </c>
      <c r="L122">
        <v>10</v>
      </c>
      <c r="M122">
        <v>10</v>
      </c>
      <c r="N122">
        <v>6</v>
      </c>
    </row>
    <row r="123" spans="1:14" x14ac:dyDescent="0.35">
      <c r="A123">
        <v>3309</v>
      </c>
      <c r="B123" t="s">
        <v>50</v>
      </c>
      <c r="C123">
        <v>4</v>
      </c>
      <c r="D123">
        <v>4</v>
      </c>
      <c r="E123">
        <v>1797</v>
      </c>
      <c r="F123">
        <v>138</v>
      </c>
      <c r="G123">
        <v>8</v>
      </c>
      <c r="H123">
        <v>11</v>
      </c>
      <c r="I123">
        <v>9</v>
      </c>
      <c r="J123">
        <v>9</v>
      </c>
      <c r="K123">
        <v>40</v>
      </c>
      <c r="L123">
        <v>21</v>
      </c>
      <c r="M123">
        <v>25</v>
      </c>
      <c r="N123">
        <v>13</v>
      </c>
    </row>
    <row r="124" spans="1:14" x14ac:dyDescent="0.35">
      <c r="A124">
        <v>3310</v>
      </c>
      <c r="B124" t="s">
        <v>50</v>
      </c>
      <c r="C124">
        <v>12</v>
      </c>
      <c r="D124">
        <v>16</v>
      </c>
      <c r="E124">
        <v>2115</v>
      </c>
      <c r="F124">
        <v>143</v>
      </c>
      <c r="G124">
        <v>10</v>
      </c>
      <c r="H124">
        <v>10</v>
      </c>
      <c r="I124">
        <v>11</v>
      </c>
      <c r="J124">
        <v>10</v>
      </c>
      <c r="K124">
        <v>44</v>
      </c>
      <c r="L124">
        <v>24</v>
      </c>
      <c r="M124">
        <v>26</v>
      </c>
      <c r="N124">
        <v>8</v>
      </c>
    </row>
    <row r="125" spans="1:14" x14ac:dyDescent="0.35">
      <c r="A125">
        <v>3312</v>
      </c>
      <c r="B125" t="s">
        <v>50</v>
      </c>
      <c r="C125">
        <v>3</v>
      </c>
      <c r="D125">
        <v>10</v>
      </c>
      <c r="E125">
        <v>369</v>
      </c>
      <c r="F125">
        <v>27</v>
      </c>
      <c r="G125">
        <v>1</v>
      </c>
      <c r="H125">
        <v>3</v>
      </c>
      <c r="I125">
        <v>1</v>
      </c>
      <c r="J125">
        <v>1</v>
      </c>
      <c r="K125">
        <v>7</v>
      </c>
      <c r="L125">
        <v>7</v>
      </c>
      <c r="M125">
        <v>5</v>
      </c>
      <c r="N125">
        <v>2</v>
      </c>
    </row>
    <row r="126" spans="1:14" x14ac:dyDescent="0.35">
      <c r="A126">
        <v>3321</v>
      </c>
      <c r="B126" t="s">
        <v>50</v>
      </c>
      <c r="C126">
        <v>4</v>
      </c>
      <c r="D126">
        <v>5</v>
      </c>
      <c r="E126">
        <v>12357</v>
      </c>
      <c r="F126">
        <v>1023</v>
      </c>
      <c r="G126">
        <v>55</v>
      </c>
      <c r="H126">
        <v>58</v>
      </c>
      <c r="I126">
        <v>77</v>
      </c>
      <c r="J126">
        <v>58</v>
      </c>
      <c r="K126">
        <v>337</v>
      </c>
      <c r="L126">
        <v>152</v>
      </c>
      <c r="M126">
        <v>187</v>
      </c>
      <c r="N126">
        <v>74</v>
      </c>
    </row>
    <row r="127" spans="1:14" x14ac:dyDescent="0.35">
      <c r="A127">
        <v>3325</v>
      </c>
      <c r="B127" t="s">
        <v>50</v>
      </c>
      <c r="C127">
        <v>6</v>
      </c>
      <c r="D127">
        <v>6</v>
      </c>
      <c r="E127">
        <v>592</v>
      </c>
      <c r="F127">
        <v>41</v>
      </c>
      <c r="G127">
        <v>2</v>
      </c>
      <c r="H127">
        <v>2</v>
      </c>
      <c r="I127">
        <v>2</v>
      </c>
      <c r="J127">
        <v>2</v>
      </c>
      <c r="K127">
        <v>14</v>
      </c>
      <c r="L127">
        <v>8</v>
      </c>
      <c r="M127">
        <v>10</v>
      </c>
      <c r="N127">
        <v>2</v>
      </c>
    </row>
    <row r="128" spans="1:14" x14ac:dyDescent="0.35">
      <c r="A128">
        <v>3326</v>
      </c>
      <c r="B128" t="s">
        <v>50</v>
      </c>
      <c r="C128">
        <v>11</v>
      </c>
      <c r="D128">
        <v>11</v>
      </c>
      <c r="E128">
        <v>2029</v>
      </c>
      <c r="F128">
        <v>145</v>
      </c>
      <c r="G128">
        <v>13</v>
      </c>
      <c r="H128">
        <v>11</v>
      </c>
      <c r="I128">
        <v>11</v>
      </c>
      <c r="J128">
        <v>8</v>
      </c>
      <c r="K128">
        <v>38</v>
      </c>
      <c r="L128">
        <v>22</v>
      </c>
      <c r="M128">
        <v>29</v>
      </c>
      <c r="N128">
        <v>10</v>
      </c>
    </row>
    <row r="129" spans="1:14" x14ac:dyDescent="0.35">
      <c r="A129">
        <v>3400</v>
      </c>
      <c r="B129" t="s">
        <v>50</v>
      </c>
      <c r="C129">
        <v>4</v>
      </c>
      <c r="D129">
        <v>4</v>
      </c>
      <c r="E129">
        <v>2314</v>
      </c>
      <c r="F129">
        <v>172</v>
      </c>
      <c r="G129">
        <v>9</v>
      </c>
      <c r="H129">
        <v>14</v>
      </c>
      <c r="I129">
        <v>11</v>
      </c>
      <c r="J129">
        <v>9</v>
      </c>
      <c r="K129">
        <v>56</v>
      </c>
      <c r="L129">
        <v>24</v>
      </c>
      <c r="M129">
        <v>37</v>
      </c>
      <c r="N129">
        <v>11</v>
      </c>
    </row>
    <row r="130" spans="1:14" x14ac:dyDescent="0.35">
      <c r="A130">
        <v>3409</v>
      </c>
      <c r="B130" t="s">
        <v>50</v>
      </c>
      <c r="C130">
        <v>6</v>
      </c>
      <c r="D130">
        <v>6</v>
      </c>
      <c r="E130">
        <v>1673</v>
      </c>
      <c r="F130">
        <v>130</v>
      </c>
      <c r="G130">
        <v>8</v>
      </c>
      <c r="H130">
        <v>14</v>
      </c>
      <c r="I130">
        <v>11</v>
      </c>
      <c r="J130">
        <v>11</v>
      </c>
      <c r="K130">
        <v>33</v>
      </c>
      <c r="L130">
        <v>17</v>
      </c>
      <c r="M130">
        <v>23</v>
      </c>
      <c r="N130">
        <v>12</v>
      </c>
    </row>
    <row r="131" spans="1:14" x14ac:dyDescent="0.35">
      <c r="A131">
        <v>3415</v>
      </c>
      <c r="B131" t="s">
        <v>42</v>
      </c>
      <c r="C131">
        <v>12</v>
      </c>
      <c r="D131">
        <v>12</v>
      </c>
      <c r="E131">
        <v>12867</v>
      </c>
      <c r="F131">
        <v>980</v>
      </c>
      <c r="G131">
        <v>85</v>
      </c>
      <c r="H131">
        <v>88</v>
      </c>
      <c r="I131">
        <v>84</v>
      </c>
      <c r="J131">
        <v>75</v>
      </c>
      <c r="K131">
        <v>230</v>
      </c>
      <c r="L131">
        <v>148</v>
      </c>
      <c r="M131">
        <v>181</v>
      </c>
      <c r="N131">
        <v>80</v>
      </c>
    </row>
    <row r="132" spans="1:14" x14ac:dyDescent="0.35">
      <c r="A132">
        <v>3432</v>
      </c>
      <c r="B132" t="s">
        <v>50</v>
      </c>
      <c r="C132">
        <v>5</v>
      </c>
      <c r="D132">
        <v>5</v>
      </c>
      <c r="E132">
        <v>1219</v>
      </c>
      <c r="F132">
        <v>94</v>
      </c>
      <c r="G132">
        <v>8</v>
      </c>
      <c r="H132">
        <v>8</v>
      </c>
      <c r="I132">
        <v>6</v>
      </c>
      <c r="J132">
        <v>6</v>
      </c>
      <c r="K132">
        <v>27</v>
      </c>
      <c r="L132">
        <v>14</v>
      </c>
      <c r="M132">
        <v>18</v>
      </c>
      <c r="N132">
        <v>6</v>
      </c>
    </row>
    <row r="133" spans="1:14" x14ac:dyDescent="0.35">
      <c r="A133">
        <v>3465</v>
      </c>
      <c r="B133" t="s">
        <v>50</v>
      </c>
      <c r="C133">
        <v>9</v>
      </c>
      <c r="D133">
        <v>9</v>
      </c>
      <c r="E133">
        <v>2599</v>
      </c>
      <c r="F133">
        <v>189</v>
      </c>
      <c r="G133">
        <v>12</v>
      </c>
      <c r="H133">
        <v>14</v>
      </c>
      <c r="I133">
        <v>14</v>
      </c>
      <c r="J133">
        <v>12</v>
      </c>
      <c r="K133">
        <v>55</v>
      </c>
      <c r="L133">
        <v>27</v>
      </c>
      <c r="M133">
        <v>36</v>
      </c>
      <c r="N133">
        <v>14</v>
      </c>
    </row>
    <row r="134" spans="1:14" x14ac:dyDescent="0.35">
      <c r="A134">
        <v>3488</v>
      </c>
      <c r="B134" t="s">
        <v>49</v>
      </c>
      <c r="C134">
        <v>13</v>
      </c>
      <c r="D134">
        <v>13</v>
      </c>
      <c r="E134">
        <v>11170</v>
      </c>
      <c r="F134">
        <v>842</v>
      </c>
      <c r="G134">
        <v>61</v>
      </c>
      <c r="H134">
        <v>64</v>
      </c>
      <c r="I134">
        <v>81</v>
      </c>
      <c r="J134">
        <v>66</v>
      </c>
      <c r="K134">
        <v>216</v>
      </c>
      <c r="L134">
        <v>108</v>
      </c>
      <c r="M134">
        <v>167</v>
      </c>
      <c r="N134">
        <v>74</v>
      </c>
    </row>
    <row r="135" spans="1:14" x14ac:dyDescent="0.35">
      <c r="A135">
        <v>3611</v>
      </c>
      <c r="B135" t="s">
        <v>50</v>
      </c>
      <c r="C135">
        <v>10</v>
      </c>
      <c r="D135">
        <v>11</v>
      </c>
      <c r="E135">
        <v>6008</v>
      </c>
      <c r="F135">
        <v>441</v>
      </c>
      <c r="G135">
        <v>35</v>
      </c>
      <c r="H135">
        <v>30</v>
      </c>
      <c r="I135">
        <v>32</v>
      </c>
      <c r="J135">
        <v>23</v>
      </c>
      <c r="K135">
        <v>138</v>
      </c>
      <c r="L135">
        <v>64</v>
      </c>
      <c r="M135">
        <v>89</v>
      </c>
      <c r="N135">
        <v>27</v>
      </c>
    </row>
    <row r="136" spans="1:14" x14ac:dyDescent="0.35">
      <c r="A136">
        <v>3613</v>
      </c>
      <c r="B136" t="s">
        <v>50</v>
      </c>
      <c r="C136">
        <v>12</v>
      </c>
      <c r="D136">
        <v>12</v>
      </c>
      <c r="E136">
        <v>2372</v>
      </c>
      <c r="F136">
        <v>162</v>
      </c>
      <c r="G136">
        <v>10</v>
      </c>
      <c r="H136">
        <v>13</v>
      </c>
      <c r="I136">
        <v>12</v>
      </c>
      <c r="J136">
        <v>9</v>
      </c>
      <c r="K136">
        <v>57</v>
      </c>
      <c r="L136">
        <v>23</v>
      </c>
      <c r="M136">
        <v>25</v>
      </c>
      <c r="N136">
        <v>9</v>
      </c>
    </row>
    <row r="137" spans="1:14" x14ac:dyDescent="0.35">
      <c r="A137">
        <v>3618</v>
      </c>
      <c r="B137" t="s">
        <v>48</v>
      </c>
      <c r="C137">
        <v>12</v>
      </c>
      <c r="D137">
        <v>12</v>
      </c>
      <c r="E137">
        <v>5203</v>
      </c>
      <c r="F137">
        <v>404</v>
      </c>
      <c r="G137">
        <v>33</v>
      </c>
      <c r="H137">
        <v>27</v>
      </c>
      <c r="I137">
        <v>33</v>
      </c>
      <c r="J137">
        <v>31</v>
      </c>
      <c r="K137">
        <v>117</v>
      </c>
      <c r="L137">
        <v>61</v>
      </c>
      <c r="M137">
        <v>73</v>
      </c>
      <c r="N137">
        <v>29</v>
      </c>
    </row>
    <row r="138" spans="1:14" x14ac:dyDescent="0.35">
      <c r="A138">
        <v>3711</v>
      </c>
      <c r="B138" t="s">
        <v>48</v>
      </c>
      <c r="C138">
        <v>13</v>
      </c>
      <c r="D138">
        <v>13</v>
      </c>
      <c r="E138">
        <v>4754</v>
      </c>
      <c r="F138">
        <v>335</v>
      </c>
      <c r="G138">
        <v>29</v>
      </c>
      <c r="H138">
        <v>29</v>
      </c>
      <c r="I138">
        <v>29</v>
      </c>
      <c r="J138">
        <v>29</v>
      </c>
      <c r="K138">
        <v>79</v>
      </c>
      <c r="L138">
        <v>48</v>
      </c>
      <c r="M138">
        <v>60</v>
      </c>
      <c r="N138">
        <v>30</v>
      </c>
    </row>
    <row r="139" spans="1:14" x14ac:dyDescent="0.35">
      <c r="A139">
        <v>3864</v>
      </c>
      <c r="B139" t="s">
        <v>48</v>
      </c>
      <c r="C139">
        <v>14</v>
      </c>
      <c r="D139">
        <v>14</v>
      </c>
      <c r="E139">
        <v>11397</v>
      </c>
      <c r="F139">
        <v>882</v>
      </c>
      <c r="G139">
        <v>62</v>
      </c>
      <c r="H139">
        <v>41</v>
      </c>
      <c r="I139">
        <v>85</v>
      </c>
      <c r="J139">
        <v>196</v>
      </c>
      <c r="K139">
        <v>174</v>
      </c>
      <c r="L139">
        <v>79</v>
      </c>
      <c r="M139">
        <v>138</v>
      </c>
      <c r="N139">
        <v>89</v>
      </c>
    </row>
    <row r="140" spans="1:14" x14ac:dyDescent="0.35">
      <c r="A140">
        <v>3910</v>
      </c>
      <c r="B140" t="s">
        <v>50</v>
      </c>
      <c r="C140">
        <v>7</v>
      </c>
      <c r="D140">
        <v>7</v>
      </c>
      <c r="E140">
        <v>3847</v>
      </c>
      <c r="F140">
        <v>292</v>
      </c>
      <c r="G140">
        <v>21</v>
      </c>
      <c r="H140">
        <v>25</v>
      </c>
      <c r="I140">
        <v>20</v>
      </c>
      <c r="J140">
        <v>16</v>
      </c>
      <c r="K140">
        <v>92</v>
      </c>
      <c r="L140">
        <v>42</v>
      </c>
      <c r="M140">
        <v>55</v>
      </c>
      <c r="N140">
        <v>17</v>
      </c>
    </row>
    <row r="141" spans="1:14" x14ac:dyDescent="0.35">
      <c r="A141">
        <v>3939</v>
      </c>
      <c r="B141" t="s">
        <v>50</v>
      </c>
      <c r="C141">
        <v>12</v>
      </c>
      <c r="D141">
        <v>12</v>
      </c>
      <c r="E141">
        <v>1723</v>
      </c>
      <c r="F141">
        <v>136</v>
      </c>
      <c r="G141">
        <v>10</v>
      </c>
      <c r="H141">
        <v>11</v>
      </c>
      <c r="I141">
        <v>10</v>
      </c>
      <c r="J141">
        <v>13</v>
      </c>
      <c r="K141">
        <v>35</v>
      </c>
      <c r="L141">
        <v>22</v>
      </c>
      <c r="M141">
        <v>25</v>
      </c>
      <c r="N141">
        <v>8</v>
      </c>
    </row>
    <row r="142" spans="1:14" x14ac:dyDescent="0.35">
      <c r="A142">
        <v>3990</v>
      </c>
      <c r="B142" t="s">
        <v>49</v>
      </c>
      <c r="C142">
        <v>10</v>
      </c>
      <c r="D142">
        <v>10</v>
      </c>
      <c r="E142">
        <v>4871</v>
      </c>
      <c r="F142">
        <v>370</v>
      </c>
      <c r="G142">
        <v>25</v>
      </c>
      <c r="H142">
        <v>29</v>
      </c>
      <c r="I142">
        <v>37</v>
      </c>
      <c r="J142">
        <v>22</v>
      </c>
      <c r="K142">
        <v>86</v>
      </c>
      <c r="L142">
        <v>70</v>
      </c>
      <c r="M142">
        <v>72</v>
      </c>
      <c r="N142">
        <v>27</v>
      </c>
    </row>
    <row r="143" spans="1:14" x14ac:dyDescent="0.35">
      <c r="A143">
        <v>4001</v>
      </c>
      <c r="B143" t="s">
        <v>59</v>
      </c>
      <c r="C143">
        <v>6</v>
      </c>
      <c r="D143">
        <v>7</v>
      </c>
      <c r="E143">
        <v>9735</v>
      </c>
      <c r="F143">
        <v>800</v>
      </c>
      <c r="G143">
        <v>100</v>
      </c>
      <c r="H143">
        <v>100</v>
      </c>
      <c r="I143">
        <v>100</v>
      </c>
      <c r="J143">
        <v>100</v>
      </c>
      <c r="K143">
        <v>100</v>
      </c>
      <c r="L143">
        <v>90</v>
      </c>
      <c r="M143">
        <v>100</v>
      </c>
      <c r="N143">
        <v>100</v>
      </c>
    </row>
    <row r="144" spans="1:14" x14ac:dyDescent="0.35">
      <c r="A144">
        <v>4008</v>
      </c>
      <c r="B144" t="s">
        <v>39</v>
      </c>
      <c r="C144">
        <v>9</v>
      </c>
      <c r="D144">
        <v>9</v>
      </c>
      <c r="E144">
        <v>5626</v>
      </c>
      <c r="F144">
        <v>416</v>
      </c>
      <c r="G144">
        <v>34</v>
      </c>
      <c r="H144">
        <v>37</v>
      </c>
      <c r="I144">
        <v>35</v>
      </c>
      <c r="J144">
        <v>28</v>
      </c>
      <c r="K144">
        <v>117</v>
      </c>
      <c r="L144">
        <v>53</v>
      </c>
      <c r="M144">
        <v>75</v>
      </c>
      <c r="N144">
        <v>33</v>
      </c>
    </row>
    <row r="145" spans="1:14" x14ac:dyDescent="0.35">
      <c r="A145">
        <v>4019</v>
      </c>
      <c r="B145" t="s">
        <v>39</v>
      </c>
      <c r="C145">
        <v>4</v>
      </c>
      <c r="D145">
        <v>4</v>
      </c>
      <c r="E145">
        <v>1798</v>
      </c>
      <c r="F145">
        <v>129</v>
      </c>
      <c r="G145">
        <v>11</v>
      </c>
      <c r="H145">
        <v>10</v>
      </c>
      <c r="I145">
        <v>10</v>
      </c>
      <c r="J145">
        <v>9</v>
      </c>
      <c r="K145">
        <v>39</v>
      </c>
      <c r="L145">
        <v>17</v>
      </c>
      <c r="M145">
        <v>22</v>
      </c>
      <c r="N145">
        <v>11</v>
      </c>
    </row>
    <row r="146" spans="1:14" x14ac:dyDescent="0.35">
      <c r="A146">
        <v>4071</v>
      </c>
      <c r="B146" t="s">
        <v>39</v>
      </c>
      <c r="C146">
        <v>9</v>
      </c>
      <c r="D146">
        <v>9</v>
      </c>
      <c r="E146">
        <v>2224</v>
      </c>
      <c r="F146">
        <v>144</v>
      </c>
      <c r="G146">
        <v>8</v>
      </c>
      <c r="H146">
        <v>10</v>
      </c>
      <c r="I146">
        <v>12</v>
      </c>
      <c r="J146">
        <v>11</v>
      </c>
      <c r="K146">
        <v>39</v>
      </c>
      <c r="L146">
        <v>22</v>
      </c>
      <c r="M146">
        <v>29</v>
      </c>
      <c r="N146">
        <v>11</v>
      </c>
    </row>
    <row r="147" spans="1:14" x14ac:dyDescent="0.35">
      <c r="A147">
        <v>4100</v>
      </c>
      <c r="B147" t="s">
        <v>54</v>
      </c>
      <c r="C147">
        <v>5</v>
      </c>
      <c r="D147">
        <v>5</v>
      </c>
      <c r="E147">
        <v>6334</v>
      </c>
      <c r="F147">
        <v>512</v>
      </c>
      <c r="G147">
        <v>40</v>
      </c>
      <c r="H147">
        <v>55</v>
      </c>
      <c r="I147">
        <v>44</v>
      </c>
      <c r="J147">
        <v>41</v>
      </c>
      <c r="K147">
        <v>135</v>
      </c>
      <c r="L147">
        <v>63</v>
      </c>
      <c r="M147">
        <v>83</v>
      </c>
      <c r="N147">
        <v>46</v>
      </c>
    </row>
    <row r="148" spans="1:14" x14ac:dyDescent="0.35">
      <c r="A148">
        <v>4104</v>
      </c>
      <c r="B148" t="s">
        <v>39</v>
      </c>
      <c r="C148">
        <v>7</v>
      </c>
      <c r="D148">
        <v>7</v>
      </c>
      <c r="E148">
        <v>19914</v>
      </c>
      <c r="F148">
        <v>1606</v>
      </c>
      <c r="G148">
        <v>120</v>
      </c>
      <c r="H148">
        <v>105</v>
      </c>
      <c r="I148">
        <v>122</v>
      </c>
      <c r="J148">
        <v>117</v>
      </c>
      <c r="K148">
        <v>492</v>
      </c>
      <c r="L148">
        <v>223</v>
      </c>
      <c r="M148">
        <v>282</v>
      </c>
      <c r="N148">
        <v>125</v>
      </c>
    </row>
    <row r="149" spans="1:14" x14ac:dyDescent="0.35">
      <c r="A149">
        <v>4202</v>
      </c>
      <c r="B149" t="s">
        <v>52</v>
      </c>
      <c r="C149">
        <v>5</v>
      </c>
      <c r="D149">
        <v>5</v>
      </c>
      <c r="E149">
        <v>2614</v>
      </c>
      <c r="F149">
        <v>209</v>
      </c>
      <c r="G149">
        <v>17</v>
      </c>
      <c r="H149">
        <v>23</v>
      </c>
      <c r="I149">
        <v>16</v>
      </c>
      <c r="J149">
        <v>21</v>
      </c>
      <c r="K149">
        <v>51</v>
      </c>
      <c r="L149">
        <v>29</v>
      </c>
      <c r="M149">
        <v>33</v>
      </c>
      <c r="N149">
        <v>18</v>
      </c>
    </row>
    <row r="150" spans="1:14" x14ac:dyDescent="0.35">
      <c r="A150">
        <v>4212</v>
      </c>
      <c r="B150" t="s">
        <v>39</v>
      </c>
      <c r="C150">
        <v>15</v>
      </c>
      <c r="D150">
        <v>15</v>
      </c>
      <c r="E150">
        <v>10728</v>
      </c>
      <c r="F150">
        <v>830</v>
      </c>
      <c r="G150">
        <v>57</v>
      </c>
      <c r="H150">
        <v>112</v>
      </c>
      <c r="I150">
        <v>58</v>
      </c>
      <c r="J150">
        <v>51</v>
      </c>
      <c r="K150">
        <v>212</v>
      </c>
      <c r="L150">
        <v>122</v>
      </c>
      <c r="M150">
        <v>137</v>
      </c>
      <c r="N150">
        <v>71</v>
      </c>
    </row>
    <row r="151" spans="1:14" x14ac:dyDescent="0.35">
      <c r="A151">
        <v>4301</v>
      </c>
      <c r="B151" t="s">
        <v>52</v>
      </c>
      <c r="C151">
        <v>25</v>
      </c>
      <c r="D151">
        <v>25</v>
      </c>
      <c r="E151">
        <v>20129</v>
      </c>
      <c r="F151">
        <v>1617</v>
      </c>
      <c r="G151">
        <v>119</v>
      </c>
      <c r="H151">
        <v>137</v>
      </c>
      <c r="I151">
        <v>131</v>
      </c>
      <c r="J151">
        <v>134</v>
      </c>
      <c r="K151">
        <v>427</v>
      </c>
      <c r="L151">
        <v>214</v>
      </c>
      <c r="M151">
        <v>283</v>
      </c>
      <c r="N151">
        <v>142</v>
      </c>
    </row>
    <row r="152" spans="1:14" x14ac:dyDescent="0.35">
      <c r="A152">
        <v>4308</v>
      </c>
      <c r="B152" t="s">
        <v>52</v>
      </c>
      <c r="C152">
        <v>11</v>
      </c>
      <c r="D152">
        <v>13</v>
      </c>
      <c r="E152">
        <v>2656</v>
      </c>
      <c r="F152">
        <v>210</v>
      </c>
      <c r="G152">
        <v>20</v>
      </c>
      <c r="H152">
        <v>17</v>
      </c>
      <c r="I152">
        <v>17</v>
      </c>
      <c r="J152">
        <v>18</v>
      </c>
      <c r="K152">
        <v>54</v>
      </c>
      <c r="L152">
        <v>25</v>
      </c>
      <c r="M152">
        <v>37</v>
      </c>
      <c r="N152">
        <v>21</v>
      </c>
    </row>
    <row r="153" spans="1:14" x14ac:dyDescent="0.35">
      <c r="A153">
        <v>4310</v>
      </c>
      <c r="B153" t="s">
        <v>52</v>
      </c>
      <c r="C153">
        <v>4</v>
      </c>
      <c r="D153">
        <v>7</v>
      </c>
      <c r="E153">
        <v>8259</v>
      </c>
      <c r="F153">
        <v>673</v>
      </c>
      <c r="G153">
        <v>43</v>
      </c>
      <c r="H153">
        <v>39</v>
      </c>
      <c r="I153">
        <v>51</v>
      </c>
      <c r="J153">
        <v>70</v>
      </c>
      <c r="K153">
        <v>148</v>
      </c>
      <c r="L153">
        <v>88</v>
      </c>
      <c r="M153">
        <v>130</v>
      </c>
      <c r="N153">
        <v>88</v>
      </c>
    </row>
    <row r="154" spans="1:14" x14ac:dyDescent="0.35">
      <c r="A154">
        <v>4313</v>
      </c>
      <c r="B154" t="s">
        <v>52</v>
      </c>
      <c r="C154">
        <v>11</v>
      </c>
      <c r="D154">
        <v>11</v>
      </c>
      <c r="E154">
        <v>2782</v>
      </c>
      <c r="F154">
        <v>215</v>
      </c>
      <c r="G154">
        <v>12</v>
      </c>
      <c r="H154">
        <v>10</v>
      </c>
      <c r="I154">
        <v>28</v>
      </c>
      <c r="J154">
        <v>38</v>
      </c>
      <c r="K154">
        <v>38</v>
      </c>
      <c r="L154">
        <v>22</v>
      </c>
      <c r="M154">
        <v>38</v>
      </c>
      <c r="N154">
        <v>28</v>
      </c>
    </row>
    <row r="155" spans="1:14" x14ac:dyDescent="0.35">
      <c r="A155">
        <v>4321</v>
      </c>
      <c r="B155" t="s">
        <v>52</v>
      </c>
      <c r="C155">
        <v>1</v>
      </c>
      <c r="D155">
        <v>5</v>
      </c>
      <c r="E155">
        <v>491</v>
      </c>
      <c r="F155">
        <v>34</v>
      </c>
      <c r="G155">
        <v>2</v>
      </c>
      <c r="H155">
        <v>3</v>
      </c>
      <c r="I155">
        <v>3</v>
      </c>
      <c r="J155">
        <v>4</v>
      </c>
      <c r="K155">
        <v>6</v>
      </c>
      <c r="L155">
        <v>4</v>
      </c>
      <c r="M155">
        <v>7</v>
      </c>
      <c r="N155">
        <v>5</v>
      </c>
    </row>
    <row r="156" spans="1:14" x14ac:dyDescent="0.35">
      <c r="A156">
        <v>4322</v>
      </c>
      <c r="B156" t="s">
        <v>52</v>
      </c>
      <c r="C156">
        <v>7</v>
      </c>
      <c r="D156">
        <v>7</v>
      </c>
      <c r="E156">
        <v>2175</v>
      </c>
      <c r="F156">
        <v>170</v>
      </c>
      <c r="G156">
        <v>16</v>
      </c>
      <c r="H156">
        <v>17</v>
      </c>
      <c r="I156">
        <v>18</v>
      </c>
      <c r="J156">
        <v>14</v>
      </c>
      <c r="K156">
        <v>35</v>
      </c>
      <c r="L156">
        <v>25</v>
      </c>
      <c r="M156">
        <v>25</v>
      </c>
      <c r="N156">
        <v>16</v>
      </c>
    </row>
    <row r="157" spans="1:14" x14ac:dyDescent="0.35">
      <c r="A157">
        <v>4331</v>
      </c>
      <c r="B157" t="s">
        <v>52</v>
      </c>
      <c r="C157">
        <v>14</v>
      </c>
      <c r="D157">
        <v>14</v>
      </c>
      <c r="E157">
        <v>7791</v>
      </c>
      <c r="F157">
        <v>625</v>
      </c>
      <c r="G157">
        <v>45</v>
      </c>
      <c r="H157">
        <v>52</v>
      </c>
      <c r="I157">
        <v>49</v>
      </c>
      <c r="J157">
        <v>49</v>
      </c>
      <c r="K157">
        <v>163</v>
      </c>
      <c r="L157">
        <v>90</v>
      </c>
      <c r="M157">
        <v>120</v>
      </c>
      <c r="N157">
        <v>51</v>
      </c>
    </row>
    <row r="158" spans="1:14" x14ac:dyDescent="0.35">
      <c r="A158">
        <v>4436</v>
      </c>
      <c r="B158" t="s">
        <v>39</v>
      </c>
      <c r="C158">
        <v>3</v>
      </c>
      <c r="D158">
        <v>3</v>
      </c>
      <c r="E158">
        <v>3775</v>
      </c>
      <c r="F158">
        <v>308</v>
      </c>
      <c r="G158">
        <v>21</v>
      </c>
      <c r="H158">
        <v>25</v>
      </c>
      <c r="I158">
        <v>18</v>
      </c>
      <c r="J158">
        <v>22</v>
      </c>
      <c r="K158">
        <v>94</v>
      </c>
      <c r="L158">
        <v>41</v>
      </c>
      <c r="M158">
        <v>57</v>
      </c>
      <c r="N158">
        <v>24</v>
      </c>
    </row>
    <row r="159" spans="1:14" x14ac:dyDescent="0.35">
      <c r="A159">
        <v>4444</v>
      </c>
      <c r="B159" t="s">
        <v>52</v>
      </c>
      <c r="C159">
        <v>7</v>
      </c>
      <c r="D159">
        <v>7</v>
      </c>
      <c r="E159">
        <v>2278</v>
      </c>
      <c r="F159">
        <v>171</v>
      </c>
      <c r="G159">
        <v>12</v>
      </c>
      <c r="H159">
        <v>14</v>
      </c>
      <c r="I159">
        <v>12</v>
      </c>
      <c r="J159">
        <v>12</v>
      </c>
      <c r="K159">
        <v>40</v>
      </c>
      <c r="L159">
        <v>24</v>
      </c>
      <c r="M159">
        <v>32</v>
      </c>
      <c r="N159">
        <v>17</v>
      </c>
    </row>
    <row r="160" spans="1:14" x14ac:dyDescent="0.35">
      <c r="A160">
        <v>4540</v>
      </c>
      <c r="B160" t="s">
        <v>48</v>
      </c>
      <c r="C160">
        <v>8</v>
      </c>
      <c r="D160">
        <v>9</v>
      </c>
      <c r="E160">
        <v>4158</v>
      </c>
      <c r="F160">
        <v>329</v>
      </c>
      <c r="G160">
        <v>36</v>
      </c>
      <c r="H160">
        <v>22</v>
      </c>
      <c r="I160">
        <v>33</v>
      </c>
      <c r="J160">
        <v>22</v>
      </c>
      <c r="K160">
        <v>80</v>
      </c>
      <c r="L160">
        <v>49</v>
      </c>
      <c r="M160">
        <v>58</v>
      </c>
      <c r="N160">
        <v>25</v>
      </c>
    </row>
    <row r="161" spans="1:14" x14ac:dyDescent="0.35">
      <c r="A161">
        <v>4600</v>
      </c>
      <c r="B161" t="s">
        <v>52</v>
      </c>
      <c r="C161">
        <v>13</v>
      </c>
      <c r="D161">
        <v>14</v>
      </c>
      <c r="E161">
        <v>4222</v>
      </c>
      <c r="F161">
        <v>347</v>
      </c>
      <c r="G161">
        <v>29</v>
      </c>
      <c r="H161">
        <v>26</v>
      </c>
      <c r="I161">
        <v>31</v>
      </c>
      <c r="J161">
        <v>29</v>
      </c>
      <c r="K161">
        <v>83</v>
      </c>
      <c r="L161">
        <v>56</v>
      </c>
      <c r="M161">
        <v>62</v>
      </c>
      <c r="N161">
        <v>31</v>
      </c>
    </row>
    <row r="162" spans="1:14" x14ac:dyDescent="0.35">
      <c r="A162">
        <v>4619</v>
      </c>
      <c r="B162" t="s">
        <v>39</v>
      </c>
      <c r="C162">
        <v>9</v>
      </c>
      <c r="D162">
        <v>9</v>
      </c>
      <c r="E162">
        <v>2500</v>
      </c>
      <c r="F162">
        <v>164</v>
      </c>
      <c r="G162">
        <v>11</v>
      </c>
      <c r="H162">
        <v>16</v>
      </c>
      <c r="I162">
        <v>13</v>
      </c>
      <c r="J162">
        <v>9</v>
      </c>
      <c r="K162">
        <v>53</v>
      </c>
      <c r="L162">
        <v>24</v>
      </c>
      <c r="M162">
        <v>24</v>
      </c>
      <c r="N162">
        <v>14</v>
      </c>
    </row>
    <row r="163" spans="1:14" x14ac:dyDescent="0.35">
      <c r="A163">
        <v>4631</v>
      </c>
      <c r="B163" t="s">
        <v>52</v>
      </c>
      <c r="C163">
        <v>6</v>
      </c>
      <c r="D163">
        <v>7</v>
      </c>
      <c r="E163">
        <v>2715</v>
      </c>
      <c r="F163">
        <v>216</v>
      </c>
      <c r="G163">
        <v>15</v>
      </c>
      <c r="H163">
        <v>22</v>
      </c>
      <c r="I163">
        <v>22</v>
      </c>
      <c r="J163">
        <v>17</v>
      </c>
      <c r="K163">
        <v>49</v>
      </c>
      <c r="L163">
        <v>30</v>
      </c>
      <c r="M163">
        <v>40</v>
      </c>
      <c r="N163">
        <v>17</v>
      </c>
    </row>
    <row r="164" spans="1:14" x14ac:dyDescent="0.35">
      <c r="A164">
        <v>4634</v>
      </c>
      <c r="B164" t="s">
        <v>59</v>
      </c>
      <c r="C164">
        <v>6</v>
      </c>
      <c r="D164">
        <v>12</v>
      </c>
      <c r="E164">
        <v>849</v>
      </c>
      <c r="F164">
        <v>68</v>
      </c>
      <c r="G164">
        <v>5</v>
      </c>
      <c r="H164">
        <v>4</v>
      </c>
      <c r="I164">
        <v>9</v>
      </c>
      <c r="J164">
        <v>12</v>
      </c>
      <c r="K164">
        <v>7</v>
      </c>
      <c r="L164">
        <v>7</v>
      </c>
      <c r="M164">
        <v>10</v>
      </c>
      <c r="N164">
        <v>14</v>
      </c>
    </row>
    <row r="165" spans="1:14" x14ac:dyDescent="0.35">
      <c r="A165">
        <v>4771</v>
      </c>
      <c r="B165" t="s">
        <v>54</v>
      </c>
      <c r="C165">
        <v>7</v>
      </c>
      <c r="D165">
        <v>7</v>
      </c>
      <c r="E165">
        <v>3528</v>
      </c>
      <c r="F165">
        <v>261</v>
      </c>
      <c r="G165">
        <v>15</v>
      </c>
      <c r="H165">
        <v>20</v>
      </c>
      <c r="I165">
        <v>25</v>
      </c>
      <c r="J165">
        <v>20</v>
      </c>
      <c r="K165">
        <v>70</v>
      </c>
      <c r="L165">
        <v>37</v>
      </c>
      <c r="M165">
        <v>50</v>
      </c>
      <c r="N165">
        <v>19</v>
      </c>
    </row>
    <row r="166" spans="1:14" x14ac:dyDescent="0.35">
      <c r="A166">
        <v>4777</v>
      </c>
      <c r="B166" t="s">
        <v>54</v>
      </c>
      <c r="C166">
        <v>4</v>
      </c>
      <c r="D166">
        <v>7</v>
      </c>
      <c r="E166">
        <v>996</v>
      </c>
      <c r="F166">
        <v>83</v>
      </c>
      <c r="G166">
        <v>8</v>
      </c>
      <c r="H166">
        <v>8</v>
      </c>
      <c r="I166">
        <v>8</v>
      </c>
      <c r="J166">
        <v>13</v>
      </c>
      <c r="K166">
        <v>14</v>
      </c>
      <c r="L166">
        <v>8</v>
      </c>
      <c r="M166">
        <v>11</v>
      </c>
      <c r="N166">
        <v>13</v>
      </c>
    </row>
    <row r="167" spans="1:14" x14ac:dyDescent="0.35">
      <c r="A167">
        <v>4801</v>
      </c>
      <c r="B167" t="s">
        <v>59</v>
      </c>
      <c r="C167">
        <v>3</v>
      </c>
      <c r="D167">
        <v>3</v>
      </c>
      <c r="E167">
        <v>451</v>
      </c>
      <c r="F167">
        <v>32</v>
      </c>
      <c r="G167">
        <v>4</v>
      </c>
      <c r="H167">
        <v>3</v>
      </c>
      <c r="I167">
        <v>3</v>
      </c>
      <c r="J167">
        <v>3</v>
      </c>
      <c r="K167">
        <v>6</v>
      </c>
      <c r="L167">
        <v>4</v>
      </c>
      <c r="M167">
        <v>5</v>
      </c>
      <c r="N167">
        <v>3</v>
      </c>
    </row>
    <row r="168" spans="1:14" x14ac:dyDescent="0.35">
      <c r="A168">
        <v>4821</v>
      </c>
      <c r="B168" t="s">
        <v>52</v>
      </c>
      <c r="C168">
        <v>5</v>
      </c>
      <c r="D168">
        <v>10</v>
      </c>
      <c r="E168">
        <v>2567</v>
      </c>
      <c r="F168">
        <v>189</v>
      </c>
      <c r="G168">
        <v>12</v>
      </c>
      <c r="H168">
        <v>16</v>
      </c>
      <c r="I168">
        <v>13</v>
      </c>
      <c r="J168">
        <v>19</v>
      </c>
      <c r="K168">
        <v>46</v>
      </c>
      <c r="L168">
        <v>27</v>
      </c>
      <c r="M168">
        <v>35</v>
      </c>
      <c r="N168">
        <v>18</v>
      </c>
    </row>
    <row r="169" spans="1:14" x14ac:dyDescent="0.35">
      <c r="A169">
        <v>4902</v>
      </c>
      <c r="B169" t="s">
        <v>52</v>
      </c>
      <c r="C169">
        <v>7</v>
      </c>
      <c r="D169">
        <v>7</v>
      </c>
      <c r="E169">
        <v>2506</v>
      </c>
      <c r="F169">
        <v>183</v>
      </c>
      <c r="G169">
        <v>16</v>
      </c>
      <c r="H169">
        <v>16</v>
      </c>
      <c r="I169">
        <v>14</v>
      </c>
      <c r="J169">
        <v>12</v>
      </c>
      <c r="K169">
        <v>50</v>
      </c>
      <c r="L169">
        <v>26</v>
      </c>
      <c r="M169">
        <v>34</v>
      </c>
      <c r="N169">
        <v>14</v>
      </c>
    </row>
    <row r="170" spans="1:14" x14ac:dyDescent="0.35">
      <c r="A170">
        <v>4914</v>
      </c>
      <c r="B170" t="s">
        <v>59</v>
      </c>
      <c r="C170">
        <v>18</v>
      </c>
      <c r="D170">
        <v>21</v>
      </c>
      <c r="E170">
        <v>21284</v>
      </c>
      <c r="F170">
        <v>1752</v>
      </c>
      <c r="G170">
        <v>144</v>
      </c>
      <c r="H170">
        <v>132</v>
      </c>
      <c r="I170">
        <v>164</v>
      </c>
      <c r="J170">
        <v>166</v>
      </c>
      <c r="K170">
        <v>388</v>
      </c>
      <c r="L170">
        <v>218</v>
      </c>
      <c r="M170">
        <v>336</v>
      </c>
      <c r="N170">
        <v>182</v>
      </c>
    </row>
    <row r="171" spans="1:14" x14ac:dyDescent="0.35">
      <c r="A171">
        <v>4940</v>
      </c>
      <c r="B171" t="s">
        <v>52</v>
      </c>
      <c r="C171">
        <v>11</v>
      </c>
      <c r="D171">
        <v>13</v>
      </c>
      <c r="E171">
        <v>4069</v>
      </c>
      <c r="F171">
        <v>312</v>
      </c>
      <c r="G171">
        <v>29</v>
      </c>
      <c r="H171">
        <v>33</v>
      </c>
      <c r="I171">
        <v>30</v>
      </c>
      <c r="J171">
        <v>30</v>
      </c>
      <c r="K171">
        <v>64</v>
      </c>
      <c r="L171">
        <v>48</v>
      </c>
      <c r="M171">
        <v>48</v>
      </c>
      <c r="N171">
        <v>30</v>
      </c>
    </row>
    <row r="172" spans="1:14" x14ac:dyDescent="0.35">
      <c r="A172">
        <v>4945</v>
      </c>
      <c r="B172" t="s">
        <v>52</v>
      </c>
      <c r="C172">
        <v>15</v>
      </c>
      <c r="D172">
        <v>15</v>
      </c>
      <c r="E172">
        <v>4144</v>
      </c>
      <c r="F172">
        <v>326</v>
      </c>
      <c r="G172">
        <v>31</v>
      </c>
      <c r="H172">
        <v>22</v>
      </c>
      <c r="I172">
        <v>36</v>
      </c>
      <c r="J172">
        <v>33</v>
      </c>
      <c r="K172">
        <v>64</v>
      </c>
      <c r="L172">
        <v>49</v>
      </c>
      <c r="M172">
        <v>63</v>
      </c>
      <c r="N172">
        <v>27</v>
      </c>
    </row>
    <row r="173" spans="1:14" x14ac:dyDescent="0.35">
      <c r="A173">
        <v>5106</v>
      </c>
      <c r="B173" t="s">
        <v>44</v>
      </c>
      <c r="C173">
        <v>10</v>
      </c>
      <c r="D173">
        <v>10</v>
      </c>
      <c r="E173">
        <v>9020</v>
      </c>
      <c r="F173">
        <v>710</v>
      </c>
      <c r="G173">
        <v>40</v>
      </c>
      <c r="H173">
        <v>80</v>
      </c>
      <c r="I173">
        <v>90</v>
      </c>
      <c r="J173">
        <v>105</v>
      </c>
      <c r="K173">
        <v>105</v>
      </c>
      <c r="L173">
        <v>65</v>
      </c>
      <c r="M173">
        <v>105</v>
      </c>
      <c r="N173">
        <v>110</v>
      </c>
    </row>
    <row r="174" spans="1:14" x14ac:dyDescent="0.35">
      <c r="A174">
        <v>5510</v>
      </c>
      <c r="B174" t="s">
        <v>52</v>
      </c>
      <c r="C174">
        <v>8</v>
      </c>
      <c r="D174">
        <v>8</v>
      </c>
      <c r="E174">
        <v>6344</v>
      </c>
      <c r="F174">
        <v>524</v>
      </c>
      <c r="G174">
        <v>37</v>
      </c>
      <c r="H174">
        <v>48</v>
      </c>
      <c r="I174">
        <v>48</v>
      </c>
      <c r="J174">
        <v>50</v>
      </c>
      <c r="K174">
        <v>110</v>
      </c>
      <c r="L174">
        <v>72</v>
      </c>
      <c r="M174">
        <v>89</v>
      </c>
      <c r="N174">
        <v>56</v>
      </c>
    </row>
    <row r="175" spans="1:14" x14ac:dyDescent="0.35">
      <c r="A175">
        <v>5512</v>
      </c>
      <c r="B175" t="s">
        <v>52</v>
      </c>
      <c r="C175">
        <v>2</v>
      </c>
      <c r="D175">
        <v>5</v>
      </c>
      <c r="E175">
        <v>1814</v>
      </c>
      <c r="F175">
        <v>150</v>
      </c>
      <c r="G175">
        <v>13</v>
      </c>
      <c r="H175">
        <v>12</v>
      </c>
      <c r="I175">
        <v>12</v>
      </c>
      <c r="J175">
        <v>17</v>
      </c>
      <c r="K175">
        <v>35</v>
      </c>
      <c r="L175">
        <v>20</v>
      </c>
      <c r="M175">
        <v>28</v>
      </c>
      <c r="N175">
        <v>12</v>
      </c>
    </row>
    <row r="176" spans="1:14" x14ac:dyDescent="0.35">
      <c r="A176">
        <v>30650</v>
      </c>
      <c r="B176" t="s">
        <v>50</v>
      </c>
      <c r="C176">
        <v>12</v>
      </c>
      <c r="D176">
        <v>17</v>
      </c>
      <c r="E176">
        <v>2748</v>
      </c>
      <c r="F176">
        <v>211</v>
      </c>
      <c r="G176">
        <v>16</v>
      </c>
      <c r="H176">
        <v>17</v>
      </c>
      <c r="I176">
        <v>20</v>
      </c>
      <c r="J176">
        <v>16</v>
      </c>
      <c r="K176">
        <v>55</v>
      </c>
      <c r="L176">
        <v>33</v>
      </c>
      <c r="M176">
        <v>36</v>
      </c>
      <c r="N176">
        <v>16</v>
      </c>
    </row>
    <row r="177" spans="1:14" x14ac:dyDescent="0.35">
      <c r="A177">
        <v>104544625</v>
      </c>
      <c r="B177" t="s">
        <v>48</v>
      </c>
      <c r="C177">
        <v>1</v>
      </c>
      <c r="D177">
        <v>1</v>
      </c>
      <c r="E177">
        <v>3267</v>
      </c>
      <c r="F177">
        <v>267</v>
      </c>
      <c r="G177">
        <v>17</v>
      </c>
      <c r="H177">
        <v>15</v>
      </c>
      <c r="I177">
        <v>16</v>
      </c>
      <c r="J177">
        <v>25</v>
      </c>
      <c r="K177">
        <v>74</v>
      </c>
      <c r="L177">
        <v>30</v>
      </c>
      <c r="M177">
        <v>54</v>
      </c>
      <c r="N177">
        <v>25</v>
      </c>
    </row>
    <row r="178" spans="1:14" x14ac:dyDescent="0.35">
      <c r="A178">
        <v>104933972</v>
      </c>
      <c r="B178" t="s">
        <v>42</v>
      </c>
      <c r="C178">
        <v>2</v>
      </c>
      <c r="D178">
        <v>2</v>
      </c>
      <c r="E178">
        <v>1069</v>
      </c>
      <c r="F178">
        <v>89</v>
      </c>
      <c r="G178">
        <v>7</v>
      </c>
      <c r="H178">
        <v>8</v>
      </c>
      <c r="I178">
        <v>12</v>
      </c>
      <c r="J178">
        <v>9</v>
      </c>
      <c r="K178">
        <v>16</v>
      </c>
      <c r="L178">
        <v>11</v>
      </c>
      <c r="M178">
        <v>15</v>
      </c>
      <c r="N178">
        <v>10</v>
      </c>
    </row>
    <row r="179" spans="1:14" x14ac:dyDescent="0.35">
      <c r="A179">
        <v>106692078</v>
      </c>
      <c r="B179" t="s">
        <v>48</v>
      </c>
      <c r="C179">
        <v>1</v>
      </c>
      <c r="D179">
        <v>1</v>
      </c>
      <c r="E179">
        <v>56</v>
      </c>
      <c r="F179">
        <v>4</v>
      </c>
      <c r="G179">
        <v>1</v>
      </c>
      <c r="H179">
        <v>0</v>
      </c>
      <c r="I179">
        <v>0</v>
      </c>
      <c r="J179">
        <v>0</v>
      </c>
      <c r="K179">
        <v>1</v>
      </c>
      <c r="L179">
        <v>1</v>
      </c>
      <c r="M179">
        <v>1</v>
      </c>
      <c r="N179">
        <v>0</v>
      </c>
    </row>
    <row r="180" spans="1:14" x14ac:dyDescent="0.35">
      <c r="A180">
        <v>111823583</v>
      </c>
      <c r="B180" t="s">
        <v>40</v>
      </c>
      <c r="C180">
        <v>1</v>
      </c>
      <c r="D180">
        <v>1</v>
      </c>
      <c r="E180">
        <v>57</v>
      </c>
      <c r="F180">
        <v>2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35">
      <c r="A181">
        <v>113047526</v>
      </c>
      <c r="B181" t="s">
        <v>40</v>
      </c>
      <c r="C181">
        <v>1</v>
      </c>
      <c r="D181">
        <v>1</v>
      </c>
      <c r="E181">
        <v>275</v>
      </c>
      <c r="F181">
        <v>14</v>
      </c>
      <c r="G181">
        <v>1</v>
      </c>
      <c r="H181">
        <v>2</v>
      </c>
      <c r="I181">
        <v>1</v>
      </c>
      <c r="J181">
        <v>1</v>
      </c>
      <c r="K181">
        <v>3</v>
      </c>
      <c r="L181">
        <v>3</v>
      </c>
      <c r="M181">
        <v>3</v>
      </c>
      <c r="N181">
        <v>2</v>
      </c>
    </row>
    <row r="182" spans="1:14" x14ac:dyDescent="0.35">
      <c r="A182">
        <v>124135009</v>
      </c>
      <c r="B182" t="s">
        <v>50</v>
      </c>
      <c r="C182">
        <v>1</v>
      </c>
      <c r="D182">
        <v>1</v>
      </c>
      <c r="E182">
        <v>1188</v>
      </c>
      <c r="F182">
        <v>99</v>
      </c>
      <c r="G182">
        <v>11</v>
      </c>
      <c r="H182">
        <v>6</v>
      </c>
      <c r="I182">
        <v>10</v>
      </c>
      <c r="J182">
        <v>9</v>
      </c>
      <c r="K182">
        <v>27</v>
      </c>
      <c r="L182">
        <v>12</v>
      </c>
      <c r="M182">
        <v>16</v>
      </c>
      <c r="N182">
        <v>8</v>
      </c>
    </row>
    <row r="183" spans="1:14" x14ac:dyDescent="0.35">
      <c r="A183">
        <v>126209306</v>
      </c>
      <c r="B183" t="s">
        <v>44</v>
      </c>
      <c r="C183">
        <v>1</v>
      </c>
      <c r="D183">
        <v>1</v>
      </c>
      <c r="E183">
        <v>267</v>
      </c>
      <c r="F183">
        <v>13</v>
      </c>
      <c r="G183">
        <v>0</v>
      </c>
      <c r="H183">
        <v>1</v>
      </c>
      <c r="I183">
        <v>2</v>
      </c>
      <c r="J183">
        <v>1</v>
      </c>
      <c r="K183">
        <v>3</v>
      </c>
      <c r="L183">
        <v>3</v>
      </c>
      <c r="M183">
        <v>1</v>
      </c>
      <c r="N18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Orders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Lauzier</dc:creator>
  <cp:lastModifiedBy>Anne Lauzier</cp:lastModifiedBy>
  <dcterms:created xsi:type="dcterms:W3CDTF">2025-10-10T16:58:05Z</dcterms:created>
  <dcterms:modified xsi:type="dcterms:W3CDTF">2026-09-15T17:41:26Z</dcterms:modified>
</cp:coreProperties>
</file>